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4"/>
  </bookViews>
  <sheets>
    <sheet name="Доходы 24-25" sheetId="1" r:id="rId1"/>
    <sheet name="ведомст №2" sheetId="2" r:id="rId2"/>
    <sheet name="распред №3" sheetId="3" r:id="rId3"/>
    <sheet name="распред №4" sheetId="4" r:id="rId4"/>
    <sheet name="источники №5" sheetId="5" r:id="rId5"/>
  </sheets>
  <definedNames>
    <definedName name="_xlnm.Print_Area" localSheetId="1">'ведомст №2'!$A$1:$J$168</definedName>
    <definedName name="_xlnm.Print_Area" localSheetId="3">'распред №4'!$A$1:$G$42</definedName>
  </definedNames>
  <calcPr fullCalcOnLoad="1"/>
</workbook>
</file>

<file path=xl/sharedStrings.xml><?xml version="1.0" encoding="utf-8"?>
<sst xmlns="http://schemas.openxmlformats.org/spreadsheetml/2006/main" count="1596" uniqueCount="454">
  <si>
    <t>Наименование статей</t>
  </si>
  <si>
    <t>Код ГРБС</t>
  </si>
  <si>
    <t>Код раздела и подраздела</t>
  </si>
  <si>
    <t>Код целевой статьи</t>
  </si>
  <si>
    <t>Муниципальный Совет МО  УРИЦК</t>
  </si>
  <si>
    <t>944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</si>
  <si>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</si>
  <si>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</si>
  <si>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</si>
  <si>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</si>
  <si>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1.1.1.1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</si>
  <si>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</si>
  <si>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</si>
  <si>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</si>
  <si>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</si>
  <si>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1.2.1.1</t>
  </si>
  <si>
    <t>1.2.2</t>
  </si>
  <si>
    <t>940</t>
  </si>
  <si>
    <t>0104</t>
  </si>
  <si>
    <t>Резервные  фонды</t>
  </si>
  <si>
    <t>0111</t>
  </si>
  <si>
    <t>Резервные средства</t>
  </si>
  <si>
    <t>870</t>
  </si>
  <si>
    <t>Другие общегосударственные вопросы</t>
  </si>
  <si>
    <t>0113</t>
  </si>
  <si>
    <t>НАЦИОНАЛЬНАЯ БЕЗОПАСНОСТЬ И ПРАВООХРАНИТЕЛЬНАЯ  ДЕЯТЕЛЬНОСТЬ</t>
  </si>
  <si>
    <t>0300</t>
  </si>
  <si>
    <t>НАЦИОНАЛЬНАЯ ЭКОНОМИКА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</si>
  <si>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</si>
  <si>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</si>
  <si>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</si>
  <si>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</si>
  <si>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</si>
  <si>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</si>
  <si>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ОБРАЗОВАНИЕ</t>
  </si>
  <si>
    <t>0700</t>
  </si>
  <si>
    <t xml:space="preserve">КУЛЬТУРА, КИНЕМАТОГРАФИЯ </t>
  </si>
  <si>
    <t>0800</t>
  </si>
  <si>
    <t>Культура</t>
  </si>
  <si>
    <t>0801</t>
  </si>
  <si>
    <t>СОЦИАЛЬНАЯ ПОЛИТИКА</t>
  </si>
  <si>
    <t>1000</t>
  </si>
  <si>
    <t>Охрана семьи и детства</t>
  </si>
  <si>
    <t>1004</t>
  </si>
  <si>
    <t xml:space="preserve"> 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</si>
  <si>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</si>
  <si>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</si>
  <si>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</si>
  <si>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</si>
  <si>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</si>
  <si>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</si>
  <si>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</si>
  <si>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</si>
  <si>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1.2.2.1</t>
  </si>
  <si>
    <t>Общегосударственные вопросы</t>
  </si>
  <si>
    <t>0100</t>
  </si>
  <si>
    <t>I</t>
  </si>
  <si>
    <t>II</t>
  </si>
  <si>
    <t>Местная администрация МО  УРИЦК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</si>
  <si>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</si>
  <si>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</si>
  <si>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</si>
  <si>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1.1.1.1.1</t>
  </si>
  <si>
    <t>Расходы на выплаты персоналу государственных (муниципальных) органов</t>
  </si>
  <si>
    <t>300</t>
  </si>
  <si>
    <t>240</t>
  </si>
  <si>
    <t>850</t>
  </si>
  <si>
    <t>200</t>
  </si>
  <si>
    <t>800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</si>
  <si>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</si>
  <si>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</si>
  <si>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</si>
  <si>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</si>
  <si>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1.2.1.1.1</t>
  </si>
  <si>
    <t>000</t>
  </si>
  <si>
    <t xml:space="preserve"> 01 00 0000 00 0000 000</t>
  </si>
  <si>
    <t xml:space="preserve"> 01 05 0000 00 0000 000</t>
  </si>
  <si>
    <t>Изменение остатков средств на счетах по учету средств бюджетов</t>
  </si>
  <si>
    <t xml:space="preserve"> 01 05 0201 00 0000 510</t>
  </si>
  <si>
    <t>Увеличение прочих остатков денежных средств бюджетов</t>
  </si>
  <si>
    <t xml:space="preserve"> 01 05 0201 03 0000 510</t>
  </si>
  <si>
    <t xml:space="preserve"> 01 05 0201 00 0000 610</t>
  </si>
  <si>
    <t>Уменьшение прочих остатков средств бюджетов</t>
  </si>
  <si>
    <t xml:space="preserve"> 01 05 0201 03 0000 610</t>
  </si>
  <si>
    <t>Организация и проведение досуговых мероприятий для жителей муниципального образования</t>
  </si>
  <si>
    <t xml:space="preserve">Благоустройство 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</si>
  <si>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</si>
  <si>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</si>
  <si>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</si>
  <si>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</si>
  <si>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</si>
  <si>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</si>
  <si>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</t>
  </si>
  <si>
    <t>Содержание лиц и обеспечение деятельности лиц, замещающих должности муниципальной службы, а также лиц, замещающих должности, не отнесенные к должностям муниципальной службы, местной администрации  муниципального образования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</si>
  <si>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</si>
  <si>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</si>
  <si>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Закупка товаров, работ и услуг для обеспечения государственных (муниципальных) нужд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</si>
  <si>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</si>
  <si>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0705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</si>
  <si>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</si>
  <si>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муниципальных советов муниципальных образований, муниципальных служащих</t>
  </si>
  <si>
    <t>Организация и проведение местных и участие в организации и проведении городских праздничных и иных зрелищных мероприятий</t>
  </si>
  <si>
    <t>Учреждение печатного средства массовой информации для опубликования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</si>
  <si>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Резервный фонд местной администрации муниципального образования</t>
  </si>
  <si>
    <t>№                            п/п</t>
  </si>
  <si>
    <t>ОБЩЕГОСУДАРСТВЕННЫЕ  ВОПРОСЫ</t>
  </si>
  <si>
    <t>Коды бюджетной классификации</t>
  </si>
  <si>
    <t>Наименование кодов</t>
  </si>
  <si>
    <t>Озеленение территорий муниципального образования</t>
  </si>
  <si>
    <t>Прочие мероприятия в области благоустройства территории муниципального образования</t>
  </si>
  <si>
    <t>Другие вопросы в области образования</t>
  </si>
  <si>
    <t>0709</t>
  </si>
  <si>
    <t>Проведение работ по военно-патриотическому воспитанию граждан</t>
  </si>
  <si>
    <t>Участие в профилактике терроризма и экстремизма, а также в минимизации и (или) ликвидации последствий их проявлений на территории муниципального образования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</si>
  <si>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</si>
  <si>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МО УРИЦК, социальную и культурную адаптацию мигрантов, профилактику межнациональных (межэтнических) конфликтов</t>
  </si>
  <si>
    <t xml:space="preserve">Пенсионное обеспечение </t>
  </si>
  <si>
    <t>1001</t>
  </si>
  <si>
    <t>Назначение, выплата и перерасчет ежемесячной доплаты за стаж работы в органах местного самоуправления, муниципальных органах муниципальных образований, пенсии за выслугу лет лицам, замещавшим муниципальные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доплаты к пенсии в соответствии с законом Санкт-Петербурга</t>
  </si>
  <si>
    <t>Содержание и обеспечение деятельности лиц, замещающих должности муниципальной службы представительного органа муниципального образования</t>
  </si>
  <si>
    <t>Формирование архивных фондов органов местного самоуправления</t>
  </si>
  <si>
    <t>4</t>
  </si>
  <si>
    <t>4.1</t>
  </si>
  <si>
    <t>4.1.1</t>
  </si>
  <si>
    <t>4.1.1.1</t>
  </si>
  <si>
    <t>4.1.1.1.1</t>
  </si>
  <si>
    <t>5</t>
  </si>
  <si>
    <t>5.1</t>
  </si>
  <si>
    <t>6</t>
  </si>
  <si>
    <t>6.1</t>
  </si>
  <si>
    <t>6.1.1</t>
  </si>
  <si>
    <t xml:space="preserve">Благоустройство территории муниципального образования </t>
  </si>
  <si>
    <t>6.1.1.1</t>
  </si>
  <si>
    <t>6.1.1.1.1</t>
  </si>
  <si>
    <t>7</t>
  </si>
  <si>
    <t>ОХРАНА ОКРУЖАЮЩЕЙ СРЕДЫ</t>
  </si>
  <si>
    <t>0600</t>
  </si>
  <si>
    <t>7.1</t>
  </si>
  <si>
    <t>Другие вопросы в области охраны окружающей среды</t>
  </si>
  <si>
    <t>0605</t>
  </si>
  <si>
    <t>7.1.1</t>
  </si>
  <si>
    <t>Осуществление экологического просвещения, а также организации экологического  воспитания и формирование экологической культуры в области с твердыми коммунальными отходами</t>
  </si>
  <si>
    <t>7.1.1.1</t>
  </si>
  <si>
    <t>7.1.1.1.1</t>
  </si>
  <si>
    <t>8</t>
  </si>
  <si>
    <t>8.1</t>
  </si>
  <si>
    <t>8.1.1</t>
  </si>
  <si>
    <t>8.1.1.1</t>
  </si>
  <si>
    <t>8.1.1.1.1</t>
  </si>
  <si>
    <t>9</t>
  </si>
  <si>
    <t>9.1.1</t>
  </si>
  <si>
    <t>9.1.1.1</t>
  </si>
  <si>
    <t>9.1.1.1.1</t>
  </si>
  <si>
    <t>10</t>
  </si>
  <si>
    <t>10.1</t>
  </si>
  <si>
    <t>10.1.1</t>
  </si>
  <si>
    <t>10.1.1.1</t>
  </si>
  <si>
    <t>10.1.1.1.1</t>
  </si>
  <si>
    <t>11</t>
  </si>
  <si>
    <t>11.1</t>
  </si>
  <si>
    <t>11.1.1</t>
  </si>
  <si>
    <t>11.1.1.1</t>
  </si>
  <si>
    <t>11.1.1.1.1</t>
  </si>
  <si>
    <t>Благоустройство территории муниципального образования</t>
  </si>
  <si>
    <t>9.1</t>
  </si>
  <si>
    <t>Социальное обеспечение населения</t>
  </si>
  <si>
    <t>1003</t>
  </si>
  <si>
    <t>Защита населения и территории от  чрезвычайных ситуаций природного и техногенного характера, пожарная безопасность</t>
  </si>
  <si>
    <t>0310</t>
  </si>
  <si>
    <t>Код</t>
  </si>
  <si>
    <t xml:space="preserve"> главного администратора</t>
  </si>
  <si>
    <t>доходов бюджета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</si>
  <si>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</si>
  <si>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</si>
  <si>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</si>
  <si>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</si>
  <si>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>1 01 02000 01 0000 110</t>
  </si>
  <si>
    <t>Налог на доходы физических лиц</t>
  </si>
  <si>
    <t>182</t>
  </si>
  <si>
    <t>1 01 02010 01 0000 110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</si>
  <si>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</si>
  <si>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</si>
  <si>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</si>
  <si>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</si>
  <si>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1 13 02993 03 0000 130</t>
  </si>
  <si>
    <t>Прочие доходы от компенсации затрат бюджетов внутригородских муниципальных образований городов федерального значения.</t>
  </si>
  <si>
    <t>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</si>
  <si>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</si>
  <si>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1 16 00000 00 0000 000</t>
  </si>
  <si>
    <t>Штрафы, санкции, возмещение ущерба</t>
  </si>
  <si>
    <t>1 16 10000 00 0000 140</t>
  </si>
  <si>
    <t>Платежи в целях возмещения причиненного ущерба (убытка)</t>
  </si>
  <si>
    <t>1 16 10120 00 0000 140</t>
  </si>
  <si>
    <t>806</t>
  </si>
  <si>
    <t>1 16 10123 01 0031 140</t>
  </si>
  <si>
    <t>807</t>
  </si>
  <si>
    <t>824</t>
  </si>
  <si>
    <t>853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</si>
  <si>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</si>
  <si>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</si>
  <si>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</si>
  <si>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</si>
  <si>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</si>
  <si>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</si>
  <si>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</si>
  <si>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</si>
  <si>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2 02 15001 03 0000 150</t>
  </si>
  <si>
    <t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</t>
  </si>
  <si>
    <t>2 02 30000 00  0000 150</t>
  </si>
  <si>
    <t xml:space="preserve">Субвенции бюджетам бюджетной системы Российской Федерации 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</si>
  <si>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</si>
  <si>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</si>
  <si>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</si>
  <si>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</si>
  <si>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2 02 30024 03 0100 150</t>
  </si>
  <si>
    <t>2 02 30024 03 0200 150</t>
  </si>
  <si>
    <t>2 02 30027 00 0000 150</t>
  </si>
  <si>
    <t>2 02 30027 03 0000 150</t>
  </si>
  <si>
    <t>2 02 30027 03 0100 150</t>
  </si>
  <si>
    <t>2 02 30027 03 0200 150</t>
  </si>
  <si>
    <t>2</t>
  </si>
  <si>
    <t>2.1</t>
  </si>
  <si>
    <t>2.1.1</t>
  </si>
  <si>
    <t>2.1.1.1</t>
  </si>
  <si>
    <t>2.1.1.1.1</t>
  </si>
  <si>
    <t>2.1.2</t>
  </si>
  <si>
    <t>2.1.2.1</t>
  </si>
  <si>
    <t>2.1.2.1.1</t>
  </si>
  <si>
    <t>2.1.2.2</t>
  </si>
  <si>
    <t>2.1.2.2.1</t>
  </si>
  <si>
    <t>2.1.2.3</t>
  </si>
  <si>
    <t>2.1.2.3.1</t>
  </si>
  <si>
    <t>2.1.3</t>
  </si>
  <si>
    <t>2.1.3.1</t>
  </si>
  <si>
    <t>2.1.3.1.1</t>
  </si>
  <si>
    <t>2.1.3.2</t>
  </si>
  <si>
    <t>Дорожное хозяйство(дорожные фонды)</t>
  </si>
  <si>
    <t>0409</t>
  </si>
  <si>
    <t>Содержание главы внутригородского муниципального образования города федерального значения Санкт-Петербурга</t>
  </si>
  <si>
    <t>Содержание главы местной администрации внутригородского муниципального образования города федерального значения Санкт-Петербурга</t>
  </si>
  <si>
    <t>Содержание главы внутригородского муниципального образования города федерального значения  Санкт-Петербурга</t>
  </si>
  <si>
    <t>2.1.3.2.1</t>
  </si>
  <si>
    <t>2.2</t>
  </si>
  <si>
    <t>2.2.1</t>
  </si>
  <si>
    <t>2.2.1.1</t>
  </si>
  <si>
    <t>2.2.1.1.1</t>
  </si>
  <si>
    <t>2.3</t>
  </si>
  <si>
    <t>2.3.1</t>
  </si>
  <si>
    <t>2.3.1.1</t>
  </si>
  <si>
    <t>2.3.1.1.1</t>
  </si>
  <si>
    <t>3</t>
  </si>
  <si>
    <t>3.1</t>
  </si>
  <si>
    <t>3.1.1</t>
  </si>
  <si>
    <t>3.1.1.1</t>
  </si>
  <si>
    <t>3.1.1.1.1</t>
  </si>
  <si>
    <t>3.1.2</t>
  </si>
  <si>
    <t>3.1.2.1</t>
  </si>
  <si>
    <t>3.1.2.1.1</t>
  </si>
  <si>
    <t>4.2</t>
  </si>
  <si>
    <t>4.2.1</t>
  </si>
  <si>
    <t>4.2.1.1</t>
  </si>
  <si>
    <t>4.2.1.1.1</t>
  </si>
  <si>
    <t>7.2</t>
  </si>
  <si>
    <t>7.2.1</t>
  </si>
  <si>
    <t>7.2.1.1</t>
  </si>
  <si>
    <t>7.2.1.1.1</t>
  </si>
  <si>
    <t>7.2.2</t>
  </si>
  <si>
    <t>7.2.2.1</t>
  </si>
  <si>
    <t>7.2.2.1.1</t>
  </si>
  <si>
    <t>7.2.3</t>
  </si>
  <si>
    <t>7.2.3.1</t>
  </si>
  <si>
    <t>7.2.3.1.1</t>
  </si>
  <si>
    <t>7.2.4</t>
  </si>
  <si>
    <t>7.2.4.1</t>
  </si>
  <si>
    <t>7.2.4.1.1</t>
  </si>
  <si>
    <t>7.2.5</t>
  </si>
  <si>
    <t>7.2.5.1</t>
  </si>
  <si>
    <t>7.2.5.1.1</t>
  </si>
  <si>
    <t>8.1.2</t>
  </si>
  <si>
    <t>8.1.2.1</t>
  </si>
  <si>
    <t>8.1.2.1.1</t>
  </si>
  <si>
    <t>9.2</t>
  </si>
  <si>
    <t>9.2.1</t>
  </si>
  <si>
    <t>9.2.1.1</t>
  </si>
  <si>
    <t>9.2.1.1.1</t>
  </si>
  <si>
    <t>9.3</t>
  </si>
  <si>
    <t>9.3.1</t>
  </si>
  <si>
    <t>9.3.1.1</t>
  </si>
  <si>
    <t>9.3.1.1.1</t>
  </si>
  <si>
    <t>9.3.2</t>
  </si>
  <si>
    <t>9.3.2.1</t>
  </si>
  <si>
    <t>9.3.2.1.1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</si>
  <si>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</si>
  <si>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</si>
  <si>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</si>
  <si>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1.2.2.1.1</t>
  </si>
  <si>
    <t>1.2.1.2</t>
  </si>
  <si>
    <t>1.2.1.2.1</t>
  </si>
  <si>
    <t>1.2.1.3</t>
  </si>
  <si>
    <t>1.2.1.3.1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</si>
  <si>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содействию в информировании населения об угрозе возникновения или о возникновении чрезвычайной ситуации</t>
  </si>
  <si>
    <t>Участие в формах, установленных законодательством Санкт-Петербурга, 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</si>
  <si>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Прочие доходы от компенсации затрат  государства</t>
  </si>
  <si>
    <t>1 13 02990 00 0000 130</t>
  </si>
  <si>
    <t>9900000021</t>
  </si>
  <si>
    <t>9900010011</t>
  </si>
  <si>
    <t>9900010021</t>
  </si>
  <si>
    <t>9900020441</t>
  </si>
  <si>
    <t>9900010031</t>
  </si>
  <si>
    <t>9900010032</t>
  </si>
  <si>
    <t>99000G0850</t>
  </si>
  <si>
    <t>99000G0100</t>
  </si>
  <si>
    <t>1100000081</t>
  </si>
  <si>
    <t>1200000091</t>
  </si>
  <si>
    <t>1000000101</t>
  </si>
  <si>
    <t>1500000491</t>
  </si>
  <si>
    <t>1400000131</t>
  </si>
  <si>
    <t>1400000151</t>
  </si>
  <si>
    <t>1400000161</t>
  </si>
  <si>
    <t>0400000471</t>
  </si>
  <si>
    <t>0500000191</t>
  </si>
  <si>
    <t>0600000531</t>
  </si>
  <si>
    <t>0100000521</t>
  </si>
  <si>
    <t>0700000571</t>
  </si>
  <si>
    <t>0800000201</t>
  </si>
  <si>
    <t>0900000561</t>
  </si>
  <si>
    <t>9900060231</t>
  </si>
  <si>
    <t>9900060241</t>
  </si>
  <si>
    <t>99000G0860</t>
  </si>
  <si>
    <t>99000G0870</t>
  </si>
  <si>
    <t>0300000241</t>
  </si>
  <si>
    <t>1300000251</t>
  </si>
  <si>
    <t>2025 год</t>
  </si>
  <si>
    <t>(тыс.руб.)</t>
  </si>
  <si>
    <t>867</t>
  </si>
  <si>
    <t>9900010022</t>
  </si>
  <si>
    <t>9900040071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</si>
  <si>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 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</si>
  <si>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</si>
  <si>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5.1.5</t>
  </si>
  <si>
    <t>5.1.5.1</t>
  </si>
  <si>
    <t>5.1.5.1.1</t>
  </si>
  <si>
    <t>5.1.6</t>
  </si>
  <si>
    <t>5.1.6.1</t>
  </si>
  <si>
    <t>5.1.6.1.1</t>
  </si>
  <si>
    <t>5.1.7</t>
  </si>
  <si>
    <t>5.1.7.1</t>
  </si>
  <si>
    <t>5.1.7.1.1</t>
  </si>
  <si>
    <t>Расходы на исполнение государственного полномочия по выплате денежных средств на вознаграждение приемным родителям за счет субвенции из бюджета Санкт-Петербурга</t>
  </si>
  <si>
    <t>Расходы на исполнение государственного полномочия 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</si>
  <si>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</si>
  <si>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субвенции из бюджета Санкт-Петербурга</t>
  </si>
  <si>
    <t>Расходы на исполнение государственного полномочия   по составлению протоколов об административных правонарушениях за счет субвенции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</si>
  <si>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субвенции из бюджета Санкт-Петербурга</t>
  </si>
  <si>
    <t>2026 год</t>
  </si>
  <si>
    <t>1 16 02000 02 0000 140</t>
  </si>
  <si>
    <t>1 16 02010 02 0000 140</t>
  </si>
  <si>
    <t>2026год</t>
  </si>
  <si>
    <t>Административные штрафы, установленные статьями 32 и 32-1 Закона  Санкт-Петербурга от 12.02.2010 № 273-70 "Об административных нарушениях в Санкт-Петербурге" за административные правонарушения, протоколы, по которым составлены уполномоченными должностными лицами органами местного самоуправления с 01.01.2024</t>
  </si>
  <si>
    <t>Обеспечение проведения муниципальных выборов и местных референдумов</t>
  </si>
  <si>
    <t>0107</t>
  </si>
  <si>
    <t>9900090081</t>
  </si>
  <si>
    <t>880</t>
  </si>
  <si>
    <t>Специальные расходы</t>
  </si>
  <si>
    <t>Обеспечение проведения выборов и референдумов</t>
  </si>
  <si>
    <t>9900070061</t>
  </si>
  <si>
    <t>9900080181</t>
  </si>
  <si>
    <t>1.2.3</t>
  </si>
  <si>
    <t>1.2.3.1</t>
  </si>
  <si>
    <t>1.2.3.1.1</t>
  </si>
  <si>
    <t>2.4</t>
  </si>
  <si>
    <t>2.4.1</t>
  </si>
  <si>
    <t>2.4.1.1</t>
  </si>
  <si>
    <t>2.4.1.1.1</t>
  </si>
  <si>
    <t>2.4.2</t>
  </si>
  <si>
    <t>2.4.2.1</t>
  </si>
  <si>
    <t>2.4.2.1.1</t>
  </si>
  <si>
    <t>1 16 02010 02  0700 140</t>
  </si>
  <si>
    <t>1 16 02010 02  0600 140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</si>
  <si>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дивидендов.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</si>
  <si>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</si>
  <si>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субьектов Российской Федерации об административных правонарушениях, за нарушение законов и иных нормативных  правовых актов субъектов Российской Федерации.</t>
  </si>
  <si>
    <t>Административные штрафы, установленные статьей 8-1,пунктом 2-1 статьи 8-2,статьями 14,16,18,20,22,24,26,28,29-1, 30,31,31-1,33,37,37-1,44,47 и 47-1  Закона  Санкт-Петербурга от 12.02.2010 № 273-70 "Об административных нарушениях в Санкт-Петербурге" за административные правонарушения, протоколы по которым составлены уполномоченными должностными лицами органами местного самоуправления с 01.01.2024</t>
  </si>
  <si>
    <t>Субвенции бюджетам на содержание ребенка, находящегося под опекой, попечительством 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</si>
  <si>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</si>
  <si>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 бюджетной системы Российской Федерации  по нормативам, действовавшим в  2019 году</t>
  </si>
  <si>
    <t>Субвенции бюджетам внутригородских муниципальных образований на выполнение отдельных  государственных 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</si>
  <si>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</si>
  <si>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</si>
  <si>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Субвенции бюджетам внутригородских муниципальных образований городов федерального значения  на  вознаграждение,  причитающееся приемному родителю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</si>
  <si>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счет субвенции из бюджета Санкт-Петербурга</t>
  </si>
  <si>
    <t>Всего источников          дефицита бюджета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</si>
  <si>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</si>
  <si>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</si>
  <si>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«Петербургские дворы»</t>
  </si>
  <si>
    <t>14000SP001</t>
  </si>
  <si>
    <t>14000МО001</t>
  </si>
  <si>
    <t>Расходы на организацию благоустройства территории муниципального образования, софинансируемые за счет средств местного бюджета, в рамках выполнения мероприятий программы «Петербургские дворы».</t>
  </si>
  <si>
    <t>Расходы на осуществление работ в сфере озеленения  на территории муниципального образования за счет субсидии из бюджета Санкт-Петербурга в рамках выполнения мероприятий программы «Петербургские дворы»</t>
  </si>
  <si>
    <t>14000SP002</t>
  </si>
  <si>
    <t>Расходы на осуществление работ в сфере озеленения  на территории муниципального образования, софинансируемые за счет средств местного бюджета, в рамках выполнения мероприятий программы «Петербургские дворы».</t>
  </si>
  <si>
    <t>14000МО002</t>
  </si>
  <si>
    <t>2 02 20000 00 0000 150</t>
  </si>
  <si>
    <t>Субсидии бюджетам  бюджетной системы Российской Федерации (межбюджетные субсидии)</t>
  </si>
  <si>
    <t>2 02 29999 00 0000 150</t>
  </si>
  <si>
    <t>Прочие субсидии</t>
  </si>
  <si>
    <t>2 02 29999 03 0000 150</t>
  </si>
  <si>
    <t>Прочие субсидии бюджетам внутригородских муниципальных образований городов федерального значения</t>
  </si>
  <si>
    <t>5.1.8</t>
  </si>
  <si>
    <t>5.1.8.1</t>
  </si>
  <si>
    <t>5.1.8.1.1</t>
  </si>
  <si>
    <t>5.1.9</t>
  </si>
  <si>
    <t>5.1.9.1</t>
  </si>
  <si>
    <t>5.1.9.1.1</t>
  </si>
  <si>
    <t>5.1.10</t>
  </si>
  <si>
    <t>5.1.10.1</t>
  </si>
  <si>
    <t>5.1.10.1.1</t>
  </si>
  <si>
    <t>5.1.11</t>
  </si>
  <si>
    <t>5.1.11.1</t>
  </si>
  <si>
    <t>5.1.11.1.1</t>
  </si>
  <si>
    <t>5.1.8.2.1</t>
  </si>
  <si>
    <t>Наименование</t>
  </si>
  <si>
    <t>Источники  внутреннего финансирования дефицитов бюджетов</t>
  </si>
  <si>
    <t xml:space="preserve"> Плановый период</t>
  </si>
  <si>
    <t>ВСЕГО РАСХОДОВ</t>
  </si>
  <si>
    <t>ВСЕГО ДОХОДОВ</t>
  </si>
  <si>
    <t>Плановый период</t>
  </si>
  <si>
    <t>Источники доходов</t>
  </si>
  <si>
    <t>Доходы                                                                                                                                                                                                                                                     бюджета внутригородского Муниципального образования города федерального значения                                                                          Санкт-Петербурга Муниципального округа УРИЦК                                                                                                                                                                              на 2024 год и на плановый период 2025 и 2026 годов</t>
  </si>
  <si>
    <t>Распределение бюджетных ассигнований                                                                                                                                                                                                                                                                                                бюджета внутригородского Муниципального образования города федерального значения Санкт-Петербурга Муниципального округа УРИЦК по разделам, подразделам, целевым статьям и группам видов расходов классификации расходов бюджета  на 2024 год и на плановый период 2025 и 2026 годов</t>
  </si>
  <si>
    <t>Распределение бюджетных ассигнований                                                                                                                                                                                                                        бюджета внутригородского Муниципального образования города федерального значения Санкт-Петербурга Муниципального округа УРИЦК по разделам, подразделам классификации расходов бюджета                                                                                                                               на 2024 год и на плановый период 2025 и 2026 годов</t>
  </si>
  <si>
    <t>Код вида расходов (группа)</t>
  </si>
  <si>
    <t>Код раздела /  подраздела</t>
  </si>
  <si>
    <t>2 02 15002 00 0000 150</t>
  </si>
  <si>
    <t>2 02 15002 03 0000 150</t>
  </si>
  <si>
    <t>Дотации  бюджетам на поддержку мер по обеспечению сбалансированности бюджетов</t>
  </si>
  <si>
    <t>Дотации  бюджетам внутригородских муниципальных образований  городов федерального значения на поддержку мер по обеспечению сбалансированности бюджетов</t>
  </si>
  <si>
    <t xml:space="preserve">О Т Ч Е Т </t>
  </si>
  <si>
    <t>Исполнено за 1 кв.2024 года</t>
  </si>
  <si>
    <t>На  2024 год</t>
  </si>
  <si>
    <t xml:space="preserve">  На 2024 год</t>
  </si>
  <si>
    <t>Исполнено за 1 кв. 2024 года</t>
  </si>
  <si>
    <t>Код вида расходов(груп па)</t>
  </si>
  <si>
    <t>О Т Ч Е Т</t>
  </si>
  <si>
    <t>Исполнено за 1 кв 2024 год</t>
  </si>
  <si>
    <t xml:space="preserve"> На 2024 год</t>
  </si>
  <si>
    <t>Исполнено за 1 кв. 2024г</t>
  </si>
  <si>
    <t xml:space="preserve">Источники финансирования дефицита бюджета внутригородского Муниципального образования города федерального значения                                    Санкт-Петербурга Муниципального округа УРИЦК на 2024 год   и на плановый период 2025 и 2026 годов        </t>
  </si>
  <si>
    <t xml:space="preserve">Приложение 1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16.04.2024г. № 17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1 квартал 2024 года"       </t>
  </si>
  <si>
    <t xml:space="preserve">Приложение 2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16.04.2024г. № 17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1 квартал 2024 года"       </t>
  </si>
  <si>
    <t xml:space="preserve">Приложение 3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16.04.2024г. № 17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1 квартал 2024 года"       </t>
  </si>
  <si>
    <t xml:space="preserve">Приложение 4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16.04.2024г. № 17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1 квартал 2024 года"       </t>
  </si>
  <si>
    <t xml:space="preserve">Приложение 5
к Постановлению Местной администрации внутригородского Муниципального образования
города федерального значения Санкт-Петербурга
Муниципального округа УРИЦК от 16.04.2024г. № 17
 "Об   утверждении   отчета    об    исполнении
местного      бюджета      внутригородского
Муниципального образования города федерального значения Санкт-Петербурга
Муниципального округа УРИЦК за 1 квартал 2024 года"       </t>
  </si>
  <si>
    <t>Ведомственная структура расходов                                                                                                                                                                                           бюджета внутригородского Муниципального образования города федерального значения Санкт-Петербурга                                                            Муниципального округа УРИЦК                                                                                                                                                                                                                                                                        на 2024 год и на плановый период 2025 и 2026 годов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</si>
</sst>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.00_р_."/>
    <numFmt numFmtId="183" formatCode="0.000%"/>
    <numFmt numFmtId="184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1"/>
      <color indexed="63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/>
    </xf>
    <xf numFmtId="0" fontId="60" fillId="0" borderId="0" xfId="0" applyFont="1" applyAlignment="1">
      <alignment wrapText="1"/>
    </xf>
    <xf numFmtId="0" fontId="0" fillId="0" borderId="0" xfId="0" applyAlignment="1">
      <alignment horizontal="center"/>
    </xf>
    <xf numFmtId="49" fontId="5" fillId="0" borderId="10" xfId="61" applyNumberFormat="1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/>
    </xf>
    <xf numFmtId="49" fontId="4" fillId="0" borderId="10" xfId="61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 wrapText="1"/>
    </xf>
    <xf numFmtId="0" fontId="61" fillId="0" borderId="0" xfId="0" applyFont="1" applyAlignment="1">
      <alignment/>
    </xf>
    <xf numFmtId="0" fontId="5" fillId="0" borderId="0" xfId="0" applyFont="1" applyAlignment="1">
      <alignment/>
    </xf>
    <xf numFmtId="0" fontId="61" fillId="0" borderId="10" xfId="0" applyFont="1" applyBorder="1" applyAlignment="1">
      <alignment/>
    </xf>
    <xf numFmtId="0" fontId="61" fillId="0" borderId="0" xfId="0" applyFont="1" applyAlignment="1">
      <alignment horizontal="center"/>
    </xf>
    <xf numFmtId="0" fontId="0" fillId="0" borderId="0" xfId="0" applyFont="1" applyAlignment="1">
      <alignment/>
    </xf>
    <xf numFmtId="49" fontId="4" fillId="33" borderId="10" xfId="61" applyNumberFormat="1" applyFont="1" applyFill="1" applyBorder="1" applyAlignment="1">
      <alignment horizontal="center" vertical="center"/>
    </xf>
    <xf numFmtId="173" fontId="7" fillId="0" borderId="10" xfId="61" applyFont="1" applyFill="1" applyBorder="1" applyAlignment="1">
      <alignment horizontal="center" vertical="center" wrapText="1"/>
    </xf>
    <xf numFmtId="49" fontId="62" fillId="0" borderId="10" xfId="61" applyNumberFormat="1" applyFont="1" applyFill="1" applyBorder="1" applyAlignment="1">
      <alignment horizontal="center" vertical="center" wrapText="1"/>
    </xf>
    <xf numFmtId="49" fontId="7" fillId="0" borderId="10" xfId="61" applyNumberFormat="1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/>
    </xf>
    <xf numFmtId="49" fontId="7" fillId="0" borderId="10" xfId="61" applyNumberFormat="1" applyFont="1" applyFill="1" applyBorder="1" applyAlignment="1">
      <alignment horizontal="left" vertical="center" wrapText="1"/>
    </xf>
    <xf numFmtId="49" fontId="7" fillId="0" borderId="10" xfId="61" applyNumberFormat="1" applyFont="1" applyFill="1" applyBorder="1" applyAlignment="1">
      <alignment horizontal="center" vertical="center"/>
    </xf>
    <xf numFmtId="49" fontId="64" fillId="0" borderId="10" xfId="61" applyNumberFormat="1" applyFont="1" applyFill="1" applyBorder="1" applyAlignment="1">
      <alignment horizontal="center" vertical="center" wrapText="1"/>
    </xf>
    <xf numFmtId="49" fontId="8" fillId="0" borderId="10" xfId="61" applyNumberFormat="1" applyFont="1" applyFill="1" applyBorder="1" applyAlignment="1">
      <alignment horizontal="left" vertical="center" wrapText="1"/>
    </xf>
    <xf numFmtId="49" fontId="8" fillId="0" borderId="10" xfId="61" applyNumberFormat="1" applyFont="1" applyFill="1" applyBorder="1" applyAlignment="1">
      <alignment horizontal="center" vertical="center"/>
    </xf>
    <xf numFmtId="0" fontId="61" fillId="0" borderId="0" xfId="0" applyFont="1" applyAlignment="1">
      <alignment wrapText="1"/>
    </xf>
    <xf numFmtId="0" fontId="65" fillId="0" borderId="10" xfId="0" applyFont="1" applyBorder="1" applyAlignment="1">
      <alignment horizontal="center" vertical="center"/>
    </xf>
    <xf numFmtId="49" fontId="8" fillId="0" borderId="11" xfId="61" applyNumberFormat="1" applyFont="1" applyFill="1" applyBorder="1" applyAlignment="1">
      <alignment horizontal="center" vertical="center"/>
    </xf>
    <xf numFmtId="49" fontId="64" fillId="33" borderId="10" xfId="61" applyNumberFormat="1" applyFont="1" applyFill="1" applyBorder="1" applyAlignment="1">
      <alignment horizontal="center" vertical="center" wrapText="1"/>
    </xf>
    <xf numFmtId="49" fontId="8" fillId="33" borderId="10" xfId="61" applyNumberFormat="1" applyFont="1" applyFill="1" applyBorder="1" applyAlignment="1">
      <alignment horizontal="left" vertical="center" wrapText="1"/>
    </xf>
    <xf numFmtId="49" fontId="8" fillId="33" borderId="10" xfId="61" applyNumberFormat="1" applyFont="1" applyFill="1" applyBorder="1" applyAlignment="1">
      <alignment horizontal="center" vertical="center"/>
    </xf>
    <xf numFmtId="0" fontId="8" fillId="0" borderId="10" xfId="61" applyNumberFormat="1" applyFont="1" applyFill="1" applyBorder="1" applyAlignment="1">
      <alignment horizontal="left" vertical="center" wrapText="1"/>
    </xf>
    <xf numFmtId="0" fontId="61" fillId="0" borderId="10" xfId="61" applyNumberFormat="1" applyFont="1" applyFill="1" applyBorder="1" applyAlignment="1">
      <alignment horizontal="left" vertical="center" wrapText="1"/>
    </xf>
    <xf numFmtId="173" fontId="8" fillId="0" borderId="10" xfId="61" applyFont="1" applyFill="1" applyBorder="1" applyAlignment="1">
      <alignment horizontal="left" vertical="center" wrapText="1"/>
    </xf>
    <xf numFmtId="173" fontId="9" fillId="0" borderId="10" xfId="6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/>
    </xf>
    <xf numFmtId="175" fontId="63" fillId="0" borderId="10" xfId="61" applyNumberFormat="1" applyFont="1" applyFill="1" applyBorder="1" applyAlignment="1">
      <alignment horizontal="center" vertical="center"/>
    </xf>
    <xf numFmtId="0" fontId="7" fillId="0" borderId="10" xfId="61" applyNumberFormat="1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/>
    </xf>
    <xf numFmtId="49" fontId="61" fillId="0" borderId="10" xfId="61" applyNumberFormat="1" applyFont="1" applyFill="1" applyBorder="1" applyAlignment="1">
      <alignment horizontal="left" vertical="center" wrapText="1"/>
    </xf>
    <xf numFmtId="49" fontId="61" fillId="0" borderId="10" xfId="61" applyNumberFormat="1" applyFont="1" applyFill="1" applyBorder="1" applyAlignment="1">
      <alignment horizontal="center" vertical="center"/>
    </xf>
    <xf numFmtId="49" fontId="65" fillId="0" borderId="10" xfId="61" applyNumberFormat="1" applyFont="1" applyFill="1" applyBorder="1" applyAlignment="1">
      <alignment horizontal="center" vertical="center"/>
    </xf>
    <xf numFmtId="173" fontId="63" fillId="0" borderId="10" xfId="61" applyFont="1" applyFill="1" applyBorder="1" applyAlignment="1">
      <alignment horizontal="left" vertical="center" wrapText="1"/>
    </xf>
    <xf numFmtId="49" fontId="63" fillId="0" borderId="10" xfId="61" applyNumberFormat="1" applyFont="1" applyFill="1" applyBorder="1" applyAlignment="1">
      <alignment horizontal="center" vertical="center"/>
    </xf>
    <xf numFmtId="49" fontId="66" fillId="0" borderId="10" xfId="61" applyNumberFormat="1" applyFont="1" applyFill="1" applyBorder="1" applyAlignment="1">
      <alignment horizontal="center" vertical="center"/>
    </xf>
    <xf numFmtId="173" fontId="61" fillId="0" borderId="10" xfId="61" applyFont="1" applyFill="1" applyBorder="1" applyAlignment="1">
      <alignment horizontal="left" vertical="center" wrapText="1"/>
    </xf>
    <xf numFmtId="175" fontId="61" fillId="0" borderId="10" xfId="61" applyNumberFormat="1" applyFont="1" applyFill="1" applyBorder="1" applyAlignment="1">
      <alignment horizontal="center" vertical="center"/>
    </xf>
    <xf numFmtId="175" fontId="61" fillId="0" borderId="10" xfId="0" applyNumberFormat="1" applyFont="1" applyBorder="1" applyAlignment="1">
      <alignment horizontal="center" vertical="center"/>
    </xf>
    <xf numFmtId="175" fontId="61" fillId="0" borderId="11" xfId="61" applyNumberFormat="1" applyFont="1" applyFill="1" applyBorder="1" applyAlignment="1">
      <alignment horizontal="center" vertical="center"/>
    </xf>
    <xf numFmtId="175" fontId="63" fillId="33" borderId="10" xfId="61" applyNumberFormat="1" applyFont="1" applyFill="1" applyBorder="1" applyAlignment="1">
      <alignment horizontal="center" vertical="center"/>
    </xf>
    <xf numFmtId="175" fontId="61" fillId="33" borderId="10" xfId="61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173" fontId="63" fillId="0" borderId="10" xfId="61" applyFont="1" applyFill="1" applyBorder="1" applyAlignment="1">
      <alignment horizontal="center" vertical="center" wrapText="1"/>
    </xf>
    <xf numFmtId="49" fontId="63" fillId="0" borderId="10" xfId="61" applyNumberFormat="1" applyFont="1" applyFill="1" applyBorder="1" applyAlignment="1">
      <alignment horizontal="center" vertical="center" wrapText="1"/>
    </xf>
    <xf numFmtId="49" fontId="66" fillId="0" borderId="10" xfId="61" applyNumberFormat="1" applyFont="1" applyFill="1" applyBorder="1" applyAlignment="1">
      <alignment horizontal="center" vertical="center" wrapText="1"/>
    </xf>
    <xf numFmtId="174" fontId="63" fillId="33" borderId="10" xfId="0" applyNumberFormat="1" applyFont="1" applyFill="1" applyBorder="1" applyAlignment="1">
      <alignment horizontal="center" vertical="center"/>
    </xf>
    <xf numFmtId="174" fontId="63" fillId="33" borderId="10" xfId="61" applyNumberFormat="1" applyFont="1" applyFill="1" applyBorder="1" applyAlignment="1">
      <alignment horizontal="center" vertical="center"/>
    </xf>
    <xf numFmtId="49" fontId="63" fillId="0" borderId="10" xfId="61" applyNumberFormat="1" applyFont="1" applyFill="1" applyBorder="1" applyAlignment="1">
      <alignment horizontal="left" vertical="center" wrapText="1"/>
    </xf>
    <xf numFmtId="174" fontId="61" fillId="33" borderId="10" xfId="61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174" fontId="61" fillId="33" borderId="10" xfId="0" applyNumberFormat="1" applyFont="1" applyFill="1" applyBorder="1" applyAlignment="1">
      <alignment horizontal="center" vertical="center"/>
    </xf>
    <xf numFmtId="49" fontId="61" fillId="0" borderId="11" xfId="61" applyNumberFormat="1" applyFont="1" applyFill="1" applyBorder="1" applyAlignment="1">
      <alignment horizontal="center" vertical="center"/>
    </xf>
    <xf numFmtId="174" fontId="61" fillId="33" borderId="11" xfId="61" applyNumberFormat="1" applyFont="1" applyFill="1" applyBorder="1" applyAlignment="1">
      <alignment horizontal="center" vertical="center"/>
    </xf>
    <xf numFmtId="173" fontId="63" fillId="0" borderId="10" xfId="61" applyFont="1" applyFill="1" applyBorder="1" applyAlignment="1">
      <alignment vertical="center" wrapText="1"/>
    </xf>
    <xf numFmtId="49" fontId="64" fillId="0" borderId="10" xfId="61" applyNumberFormat="1" applyFont="1" applyBorder="1" applyAlignment="1">
      <alignment horizontal="center" vertical="center" wrapText="1"/>
    </xf>
    <xf numFmtId="49" fontId="61" fillId="0" borderId="10" xfId="61" applyNumberFormat="1" applyFont="1" applyBorder="1" applyAlignment="1">
      <alignment horizontal="left" vertical="center" wrapText="1"/>
    </xf>
    <xf numFmtId="49" fontId="61" fillId="0" borderId="10" xfId="61" applyNumberFormat="1" applyFont="1" applyBorder="1" applyAlignment="1">
      <alignment horizontal="center" vertical="center"/>
    </xf>
    <xf numFmtId="49" fontId="65" fillId="0" borderId="10" xfId="61" applyNumberFormat="1" applyFont="1" applyBorder="1" applyAlignment="1">
      <alignment horizontal="center" vertical="center"/>
    </xf>
    <xf numFmtId="49" fontId="61" fillId="33" borderId="10" xfId="61" applyNumberFormat="1" applyFont="1" applyFill="1" applyBorder="1" applyAlignment="1">
      <alignment horizontal="left" vertical="center" wrapText="1"/>
    </xf>
    <xf numFmtId="0" fontId="63" fillId="0" borderId="10" xfId="61" applyNumberFormat="1" applyFont="1" applyFill="1" applyBorder="1" applyAlignment="1">
      <alignment horizontal="left" vertical="center" wrapText="1"/>
    </xf>
    <xf numFmtId="49" fontId="61" fillId="33" borderId="10" xfId="61" applyNumberFormat="1" applyFont="1" applyFill="1" applyBorder="1" applyAlignment="1">
      <alignment horizontal="center" vertical="center"/>
    </xf>
    <xf numFmtId="49" fontId="65" fillId="33" borderId="10" xfId="6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7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5" fontId="5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/>
    </xf>
    <xf numFmtId="175" fontId="4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left" vertical="center" wrapText="1"/>
    </xf>
    <xf numFmtId="175" fontId="6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left" vertical="center" wrapText="1"/>
    </xf>
    <xf numFmtId="175" fontId="66" fillId="0" borderId="10" xfId="0" applyNumberFormat="1" applyFont="1" applyBorder="1" applyAlignment="1">
      <alignment horizontal="center" vertical="center" wrapText="1"/>
    </xf>
    <xf numFmtId="49" fontId="65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61" fillId="0" borderId="0" xfId="0" applyFont="1" applyAlignment="1">
      <alignment horizontal="center" wrapText="1"/>
    </xf>
    <xf numFmtId="0" fontId="65" fillId="0" borderId="0" xfId="0" applyFont="1" applyAlignment="1">
      <alignment horizontal="center"/>
    </xf>
    <xf numFmtId="0" fontId="61" fillId="0" borderId="0" xfId="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61" fillId="0" borderId="10" xfId="0" applyFont="1" applyBorder="1" applyAlignment="1">
      <alignment wrapText="1"/>
    </xf>
    <xf numFmtId="175" fontId="61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/>
    </xf>
    <xf numFmtId="49" fontId="7" fillId="0" borderId="12" xfId="61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173" fontId="2" fillId="0" borderId="10" xfId="61" applyFont="1" applyFill="1" applyBorder="1" applyAlignment="1">
      <alignment vertical="center" wrapText="1"/>
    </xf>
    <xf numFmtId="0" fontId="0" fillId="0" borderId="0" xfId="0" applyBorder="1" applyAlignment="1">
      <alignment/>
    </xf>
    <xf numFmtId="175" fontId="63" fillId="0" borderId="0" xfId="0" applyNumberFormat="1" applyFont="1" applyBorder="1" applyAlignment="1">
      <alignment vertical="center"/>
    </xf>
    <xf numFmtId="175" fontId="63" fillId="33" borderId="0" xfId="61" applyNumberFormat="1" applyFont="1" applyFill="1" applyBorder="1" applyAlignment="1">
      <alignment horizontal="center" vertical="center"/>
    </xf>
    <xf numFmtId="2" fontId="63" fillId="0" borderId="0" xfId="0" applyNumberFormat="1" applyFont="1" applyBorder="1" applyAlignment="1">
      <alignment vertical="center"/>
    </xf>
    <xf numFmtId="0" fontId="69" fillId="0" borderId="0" xfId="0" applyFont="1" applyAlignment="1">
      <alignment horizontal="center" wrapText="1"/>
    </xf>
    <xf numFmtId="175" fontId="0" fillId="0" borderId="0" xfId="0" applyNumberFormat="1" applyAlignment="1">
      <alignment/>
    </xf>
    <xf numFmtId="175" fontId="2" fillId="0" borderId="10" xfId="0" applyNumberFormat="1" applyFont="1" applyBorder="1" applyAlignment="1">
      <alignment horizontal="center" vertical="center" wrapText="1"/>
    </xf>
    <xf numFmtId="173" fontId="12" fillId="0" borderId="10" xfId="61" applyFont="1" applyFill="1" applyBorder="1" applyAlignment="1">
      <alignment horizontal="left" vertical="center" wrapText="1"/>
    </xf>
    <xf numFmtId="175" fontId="7" fillId="0" borderId="10" xfId="61" applyNumberFormat="1" applyFont="1" applyFill="1" applyBorder="1" applyAlignment="1">
      <alignment horizontal="center" vertical="center"/>
    </xf>
    <xf numFmtId="175" fontId="8" fillId="0" borderId="10" xfId="61" applyNumberFormat="1" applyFont="1" applyFill="1" applyBorder="1" applyAlignment="1">
      <alignment horizontal="center" vertical="center"/>
    </xf>
    <xf numFmtId="175" fontId="8" fillId="0" borderId="0" xfId="61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63" fillId="0" borderId="13" xfId="61" applyNumberFormat="1" applyFont="1" applyFill="1" applyBorder="1" applyAlignment="1">
      <alignment horizontal="left" vertical="center" wrapText="1"/>
    </xf>
    <xf numFmtId="174" fontId="61" fillId="0" borderId="10" xfId="61" applyNumberFormat="1" applyFont="1" applyFill="1" applyBorder="1" applyAlignment="1">
      <alignment horizontal="center" vertical="center"/>
    </xf>
    <xf numFmtId="174" fontId="63" fillId="0" borderId="10" xfId="61" applyNumberFormat="1" applyFont="1" applyFill="1" applyBorder="1" applyAlignment="1">
      <alignment horizontal="center" vertical="center"/>
    </xf>
    <xf numFmtId="175" fontId="61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49" fontId="68" fillId="0" borderId="10" xfId="0" applyNumberFormat="1" applyFont="1" applyBorder="1" applyAlignment="1">
      <alignment horizontal="center" wrapText="1"/>
    </xf>
    <xf numFmtId="0" fontId="65" fillId="0" borderId="0" xfId="0" applyFont="1" applyAlignment="1">
      <alignment horizontal="center" vertical="center"/>
    </xf>
    <xf numFmtId="49" fontId="60" fillId="0" borderId="0" xfId="0" applyNumberFormat="1" applyFont="1" applyAlignment="1">
      <alignment wrapText="1"/>
    </xf>
    <xf numFmtId="49" fontId="60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175" fontId="7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center" vertical="center"/>
    </xf>
    <xf numFmtId="0" fontId="61" fillId="0" borderId="0" xfId="0" applyFont="1" applyAlignment="1">
      <alignment vertical="center"/>
    </xf>
    <xf numFmtId="175" fontId="8" fillId="0" borderId="10" xfId="0" applyNumberFormat="1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4" fontId="61" fillId="0" borderId="10" xfId="0" applyNumberFormat="1" applyFont="1" applyBorder="1" applyAlignment="1">
      <alignment horizontal="center" vertical="center"/>
    </xf>
    <xf numFmtId="0" fontId="60" fillId="0" borderId="14" xfId="0" applyFont="1" applyBorder="1" applyAlignment="1">
      <alignment horizontal="justify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/>
    </xf>
    <xf numFmtId="174" fontId="63" fillId="0" borderId="10" xfId="0" applyNumberFormat="1" applyFont="1" applyFill="1" applyBorder="1" applyAlignment="1">
      <alignment vertical="center"/>
    </xf>
    <xf numFmtId="0" fontId="61" fillId="0" borderId="14" xfId="0" applyFont="1" applyBorder="1" applyAlignment="1">
      <alignment horizontal="justify" vertical="center" wrapText="1"/>
    </xf>
    <xf numFmtId="49" fontId="61" fillId="0" borderId="10" xfId="0" applyNumberFormat="1" applyFont="1" applyBorder="1" applyAlignment="1">
      <alignment wrapText="1"/>
    </xf>
    <xf numFmtId="49" fontId="61" fillId="0" borderId="0" xfId="0" applyNumberFormat="1" applyFont="1" applyAlignment="1">
      <alignment vertical="center" wrapText="1"/>
    </xf>
    <xf numFmtId="49" fontId="6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2" fillId="0" borderId="0" xfId="61" applyNumberFormat="1" applyFont="1" applyFill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60" fillId="33" borderId="10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175" fontId="2" fillId="0" borderId="10" xfId="61" applyNumberFormat="1" applyFont="1" applyFill="1" applyBorder="1" applyAlignment="1">
      <alignment horizontal="center" vertical="center"/>
    </xf>
    <xf numFmtId="49" fontId="60" fillId="0" borderId="0" xfId="0" applyNumberFormat="1" applyFont="1" applyAlignment="1">
      <alignment horizontal="right" wrapText="1"/>
    </xf>
    <xf numFmtId="49" fontId="60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67" fillId="0" borderId="0" xfId="0" applyNumberFormat="1" applyFont="1" applyBorder="1" applyAlignment="1">
      <alignment horizontal="center" vertical="center" wrapText="1"/>
    </xf>
    <xf numFmtId="49" fontId="67" fillId="0" borderId="0" xfId="0" applyNumberFormat="1" applyFont="1" applyAlignment="1">
      <alignment horizontal="center" wrapText="1"/>
    </xf>
    <xf numFmtId="173" fontId="7" fillId="0" borderId="12" xfId="61" applyFont="1" applyFill="1" applyBorder="1" applyAlignment="1">
      <alignment horizontal="center" vertical="center" wrapText="1"/>
    </xf>
    <xf numFmtId="173" fontId="7" fillId="0" borderId="13" xfId="61" applyFont="1" applyFill="1" applyBorder="1" applyAlignment="1">
      <alignment horizontal="center" vertical="center" wrapText="1"/>
    </xf>
    <xf numFmtId="49" fontId="60" fillId="0" borderId="0" xfId="0" applyNumberFormat="1" applyFont="1" applyAlignment="1">
      <alignment horizontal="right" wrapText="1" indent="1"/>
    </xf>
    <xf numFmtId="0" fontId="67" fillId="0" borderId="0" xfId="0" applyFont="1" applyAlignment="1">
      <alignment horizontal="center"/>
    </xf>
    <xf numFmtId="49" fontId="7" fillId="0" borderId="12" xfId="61" applyNumberFormat="1" applyFont="1" applyFill="1" applyBorder="1" applyAlignment="1">
      <alignment horizontal="center" vertical="center" wrapText="1"/>
    </xf>
    <xf numFmtId="49" fontId="7" fillId="0" borderId="11" xfId="61" applyNumberFormat="1" applyFont="1" applyFill="1" applyBorder="1" applyAlignment="1">
      <alignment horizontal="center" vertical="center" wrapText="1"/>
    </xf>
    <xf numFmtId="49" fontId="2" fillId="0" borderId="0" xfId="61" applyNumberFormat="1" applyFont="1" applyFill="1" applyBorder="1" applyAlignment="1">
      <alignment horizontal="center" vertical="center" wrapText="1"/>
    </xf>
    <xf numFmtId="173" fontId="7" fillId="0" borderId="15" xfId="61" applyFont="1" applyFill="1" applyBorder="1" applyAlignment="1">
      <alignment horizontal="center" vertical="center" wrapText="1"/>
    </xf>
    <xf numFmtId="173" fontId="7" fillId="0" borderId="16" xfId="61" applyFont="1" applyFill="1" applyBorder="1" applyAlignment="1">
      <alignment horizontal="center" vertical="center" wrapText="1"/>
    </xf>
    <xf numFmtId="173" fontId="62" fillId="0" borderId="12" xfId="61" applyFont="1" applyFill="1" applyBorder="1" applyAlignment="1">
      <alignment horizontal="center" vertical="center" wrapText="1"/>
    </xf>
    <xf numFmtId="173" fontId="62" fillId="0" borderId="13" xfId="61" applyFont="1" applyFill="1" applyBorder="1" applyAlignment="1">
      <alignment horizontal="center" vertical="center" wrapText="1"/>
    </xf>
    <xf numFmtId="173" fontId="7" fillId="0" borderId="11" xfId="61" applyFont="1" applyFill="1" applyBorder="1" applyAlignment="1">
      <alignment horizontal="center" vertical="center" wrapText="1"/>
    </xf>
    <xf numFmtId="173" fontId="6" fillId="0" borderId="0" xfId="61" applyFont="1" applyFill="1" applyAlignment="1">
      <alignment horizontal="center" wrapText="1"/>
    </xf>
    <xf numFmtId="173" fontId="11" fillId="0" borderId="0" xfId="61" applyFont="1" applyFill="1" applyAlignment="1">
      <alignment horizontal="center" wrapText="1"/>
    </xf>
    <xf numFmtId="173" fontId="7" fillId="0" borderId="10" xfId="61" applyFont="1" applyFill="1" applyBorder="1" applyAlignment="1">
      <alignment horizontal="center" vertical="center" wrapText="1"/>
    </xf>
    <xf numFmtId="49" fontId="68" fillId="0" borderId="12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20" xfId="0" applyFont="1" applyBorder="1" applyAlignment="1">
      <alignment horizontal="center" vertical="center"/>
    </xf>
    <xf numFmtId="0" fontId="68" fillId="0" borderId="21" xfId="0" applyFont="1" applyBorder="1" applyAlignment="1">
      <alignment horizontal="center" vertical="center"/>
    </xf>
    <xf numFmtId="173" fontId="2" fillId="0" borderId="12" xfId="61" applyFont="1" applyFill="1" applyBorder="1" applyAlignment="1">
      <alignment horizontal="center" vertical="center" wrapText="1"/>
    </xf>
    <xf numFmtId="173" fontId="2" fillId="0" borderId="11" xfId="61" applyFont="1" applyFill="1" applyBorder="1" applyAlignment="1">
      <alignment horizontal="center" vertical="center" wrapText="1"/>
    </xf>
    <xf numFmtId="173" fontId="2" fillId="0" borderId="15" xfId="61" applyFont="1" applyFill="1" applyBorder="1" applyAlignment="1">
      <alignment horizontal="center" vertical="center" wrapText="1"/>
    </xf>
    <xf numFmtId="173" fontId="2" fillId="0" borderId="16" xfId="61" applyFont="1" applyFill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7" xfId="0" applyFont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zoomScalePageLayoutView="99" workbookViewId="0" topLeftCell="A1">
      <selection activeCell="A2" sqref="A2:G2"/>
    </sheetView>
  </sheetViews>
  <sheetFormatPr defaultColWidth="9.140625" defaultRowHeight="15"/>
  <cols>
    <col min="1" max="1" width="11.00390625" style="8" customWidth="1"/>
    <col min="2" max="2" width="21.28125" style="11" customWidth="1"/>
    <col min="3" max="3" width="47.00390625" style="11" customWidth="1"/>
    <col min="4" max="4" width="12.8515625" style="11" customWidth="1"/>
    <col min="5" max="5" width="12.8515625" style="173" customWidth="1"/>
    <col min="6" max="6" width="11.421875" style="8" customWidth="1"/>
    <col min="7" max="7" width="12.140625" style="8" customWidth="1"/>
    <col min="8" max="16384" width="9.140625" style="8" customWidth="1"/>
  </cols>
  <sheetData>
    <row r="1" spans="1:8" s="1" customFormat="1" ht="120" customHeight="1">
      <c r="A1" s="175" t="s">
        <v>448</v>
      </c>
      <c r="B1" s="176"/>
      <c r="C1" s="176"/>
      <c r="D1" s="176"/>
      <c r="E1" s="176"/>
      <c r="F1" s="176"/>
      <c r="G1" s="176"/>
      <c r="H1" s="113"/>
    </row>
    <row r="2" spans="1:8" s="1" customFormat="1" ht="24" customHeight="1">
      <c r="A2" s="185" t="s">
        <v>437</v>
      </c>
      <c r="B2" s="185"/>
      <c r="C2" s="185"/>
      <c r="D2" s="185"/>
      <c r="E2" s="185"/>
      <c r="F2" s="185"/>
      <c r="G2" s="185"/>
      <c r="H2" s="113"/>
    </row>
    <row r="3" spans="1:7" ht="78" customHeight="1">
      <c r="A3" s="184" t="s">
        <v>428</v>
      </c>
      <c r="B3" s="184"/>
      <c r="C3" s="184"/>
      <c r="D3" s="184"/>
      <c r="E3" s="184"/>
      <c r="F3" s="184"/>
      <c r="G3" s="184"/>
    </row>
    <row r="4" spans="1:7" s="82" customFormat="1" ht="20.25" customHeight="1">
      <c r="A4" s="80"/>
      <c r="B4" s="80"/>
      <c r="C4" s="81"/>
      <c r="D4" s="181" t="s">
        <v>333</v>
      </c>
      <c r="E4" s="181"/>
      <c r="F4" s="181"/>
      <c r="G4" s="181"/>
    </row>
    <row r="5" spans="1:7" s="9" customFormat="1" ht="15.75">
      <c r="A5" s="179" t="s">
        <v>169</v>
      </c>
      <c r="B5" s="179"/>
      <c r="C5" s="180" t="s">
        <v>427</v>
      </c>
      <c r="D5" s="182" t="s">
        <v>439</v>
      </c>
      <c r="E5" s="182" t="s">
        <v>438</v>
      </c>
      <c r="F5" s="177" t="s">
        <v>426</v>
      </c>
      <c r="G5" s="178"/>
    </row>
    <row r="6" spans="1:7" ht="47.25">
      <c r="A6" s="83" t="s">
        <v>170</v>
      </c>
      <c r="B6" s="84" t="s">
        <v>171</v>
      </c>
      <c r="C6" s="180"/>
      <c r="D6" s="183"/>
      <c r="E6" s="183"/>
      <c r="F6" s="118" t="s">
        <v>332</v>
      </c>
      <c r="G6" s="118" t="s">
        <v>354</v>
      </c>
    </row>
    <row r="7" spans="1:7" ht="26.25" customHeight="1">
      <c r="A7" s="85" t="s">
        <v>74</v>
      </c>
      <c r="B7" s="86" t="s">
        <v>172</v>
      </c>
      <c r="C7" s="87" t="s">
        <v>173</v>
      </c>
      <c r="D7" s="88">
        <f>D8+D11+D16</f>
        <v>3468.5</v>
      </c>
      <c r="E7" s="88">
        <f>E8+E11+E16</f>
        <v>606.8</v>
      </c>
      <c r="F7" s="88">
        <f>F8+F11+F16</f>
        <v>4103.2</v>
      </c>
      <c r="G7" s="88">
        <f>G8+G11+G16</f>
        <v>4438.7</v>
      </c>
    </row>
    <row r="8" spans="1:7" ht="26.25" customHeight="1">
      <c r="A8" s="85" t="s">
        <v>74</v>
      </c>
      <c r="B8" s="86" t="s">
        <v>174</v>
      </c>
      <c r="C8" s="35" t="s">
        <v>175</v>
      </c>
      <c r="D8" s="88">
        <f aca="true" t="shared" si="0" ref="D8:G9">D9</f>
        <v>3338.2</v>
      </c>
      <c r="E8" s="88">
        <f t="shared" si="0"/>
        <v>546.8</v>
      </c>
      <c r="F8" s="88">
        <f t="shared" si="0"/>
        <v>3922.7</v>
      </c>
      <c r="G8" s="88">
        <f t="shared" si="0"/>
        <v>4258.2</v>
      </c>
    </row>
    <row r="9" spans="1:7" ht="26.25" customHeight="1">
      <c r="A9" s="89" t="s">
        <v>74</v>
      </c>
      <c r="B9" s="90" t="s">
        <v>176</v>
      </c>
      <c r="C9" s="39" t="s">
        <v>177</v>
      </c>
      <c r="D9" s="91">
        <f t="shared" si="0"/>
        <v>3338.2</v>
      </c>
      <c r="E9" s="91">
        <f t="shared" si="0"/>
        <v>546.8</v>
      </c>
      <c r="F9" s="91">
        <f t="shared" si="0"/>
        <v>3922.7</v>
      </c>
      <c r="G9" s="91">
        <f t="shared" si="0"/>
        <v>4258.2</v>
      </c>
    </row>
    <row r="10" spans="1:7" ht="158.25" customHeight="1">
      <c r="A10" s="89" t="s">
        <v>178</v>
      </c>
      <c r="B10" s="90" t="s">
        <v>179</v>
      </c>
      <c r="C10" s="39" t="s">
        <v>379</v>
      </c>
      <c r="D10" s="91">
        <v>3338.2</v>
      </c>
      <c r="E10" s="91">
        <f>564.8-18</f>
        <v>546.8</v>
      </c>
      <c r="F10" s="91">
        <v>3922.7</v>
      </c>
      <c r="G10" s="91">
        <v>4258.2</v>
      </c>
    </row>
    <row r="11" spans="1:7" ht="44.25" customHeight="1">
      <c r="A11" s="85" t="s">
        <v>74</v>
      </c>
      <c r="B11" s="99" t="s">
        <v>180</v>
      </c>
      <c r="C11" s="35" t="s">
        <v>181</v>
      </c>
      <c r="D11" s="88">
        <f>D12</f>
        <v>80</v>
      </c>
      <c r="E11" s="88">
        <f>E12</f>
        <v>60</v>
      </c>
      <c r="F11" s="88">
        <f>F12</f>
        <v>80</v>
      </c>
      <c r="G11" s="88">
        <f>G12</f>
        <v>80</v>
      </c>
    </row>
    <row r="12" spans="1:7" ht="26.25" customHeight="1">
      <c r="A12" s="89" t="s">
        <v>74</v>
      </c>
      <c r="B12" s="90" t="s">
        <v>182</v>
      </c>
      <c r="C12" s="39" t="s">
        <v>183</v>
      </c>
      <c r="D12" s="91">
        <f>D14</f>
        <v>80</v>
      </c>
      <c r="E12" s="91">
        <f>E14</f>
        <v>60</v>
      </c>
      <c r="F12" s="91">
        <f>F14</f>
        <v>80</v>
      </c>
      <c r="G12" s="91">
        <f>G14</f>
        <v>80</v>
      </c>
    </row>
    <row r="13" spans="1:7" ht="49.5" customHeight="1">
      <c r="A13" s="89" t="s">
        <v>74</v>
      </c>
      <c r="B13" s="90" t="s">
        <v>303</v>
      </c>
      <c r="C13" s="39" t="s">
        <v>302</v>
      </c>
      <c r="D13" s="91">
        <f aca="true" t="shared" si="1" ref="D13:G14">D14</f>
        <v>80</v>
      </c>
      <c r="E13" s="91">
        <f t="shared" si="1"/>
        <v>60</v>
      </c>
      <c r="F13" s="91">
        <f t="shared" si="1"/>
        <v>80</v>
      </c>
      <c r="G13" s="91">
        <f t="shared" si="1"/>
        <v>80</v>
      </c>
    </row>
    <row r="14" spans="1:7" ht="46.5" customHeight="1">
      <c r="A14" s="89" t="s">
        <v>334</v>
      </c>
      <c r="B14" s="90" t="s">
        <v>184</v>
      </c>
      <c r="C14" s="39" t="s">
        <v>185</v>
      </c>
      <c r="D14" s="91">
        <f t="shared" si="1"/>
        <v>80</v>
      </c>
      <c r="E14" s="91">
        <f t="shared" si="1"/>
        <v>60</v>
      </c>
      <c r="F14" s="91">
        <f t="shared" si="1"/>
        <v>80</v>
      </c>
      <c r="G14" s="91">
        <f t="shared" si="1"/>
        <v>80</v>
      </c>
    </row>
    <row r="15" spans="1:7" ht="112.5" customHeight="1">
      <c r="A15" s="89" t="s">
        <v>334</v>
      </c>
      <c r="B15" s="90" t="s">
        <v>186</v>
      </c>
      <c r="C15" s="92" t="s">
        <v>187</v>
      </c>
      <c r="D15" s="93">
        <v>80</v>
      </c>
      <c r="E15" s="93">
        <v>60</v>
      </c>
      <c r="F15" s="93">
        <v>80</v>
      </c>
      <c r="G15" s="93">
        <v>80</v>
      </c>
    </row>
    <row r="16" spans="1:7" ht="30.75" customHeight="1">
      <c r="A16" s="85" t="s">
        <v>74</v>
      </c>
      <c r="B16" s="94" t="s">
        <v>188</v>
      </c>
      <c r="C16" s="95" t="s">
        <v>189</v>
      </c>
      <c r="D16" s="96">
        <f>D17+D25</f>
        <v>50.3</v>
      </c>
      <c r="E16" s="96">
        <f>E17+E25</f>
        <v>0</v>
      </c>
      <c r="F16" s="96">
        <f>F17+F25</f>
        <v>100.5</v>
      </c>
      <c r="G16" s="96">
        <f>G17+G25</f>
        <v>100.5</v>
      </c>
    </row>
    <row r="17" spans="1:7" ht="33" customHeight="1">
      <c r="A17" s="89" t="s">
        <v>74</v>
      </c>
      <c r="B17" s="90" t="s">
        <v>190</v>
      </c>
      <c r="C17" s="92" t="s">
        <v>191</v>
      </c>
      <c r="D17" s="93">
        <f>D18</f>
        <v>0.5</v>
      </c>
      <c r="E17" s="93">
        <f>E18</f>
        <v>0</v>
      </c>
      <c r="F17" s="93">
        <f>F18</f>
        <v>0.5</v>
      </c>
      <c r="G17" s="93">
        <f>G18</f>
        <v>0.5</v>
      </c>
    </row>
    <row r="18" spans="1:7" ht="94.5" customHeight="1">
      <c r="A18" s="89" t="s">
        <v>74</v>
      </c>
      <c r="B18" s="90" t="s">
        <v>192</v>
      </c>
      <c r="C18" s="92" t="s">
        <v>385</v>
      </c>
      <c r="D18" s="93">
        <f>D19+D20+D21+D22+D23</f>
        <v>0.5</v>
      </c>
      <c r="E18" s="93">
        <f>E19+E20+E21+E22+E23</f>
        <v>0</v>
      </c>
      <c r="F18" s="93">
        <f>F19+F20+F21+F22+F23</f>
        <v>0.5</v>
      </c>
      <c r="G18" s="93">
        <f>G19+G20+G21+G22+G23</f>
        <v>0.5</v>
      </c>
    </row>
    <row r="19" spans="1:7" ht="222" customHeight="1">
      <c r="A19" s="89" t="s">
        <v>178</v>
      </c>
      <c r="B19" s="97" t="s">
        <v>194</v>
      </c>
      <c r="C19" s="92" t="s">
        <v>337</v>
      </c>
      <c r="D19" s="93">
        <v>0.1</v>
      </c>
      <c r="E19" s="93">
        <v>0</v>
      </c>
      <c r="F19" s="93">
        <v>0.1</v>
      </c>
      <c r="G19" s="93">
        <v>0.1</v>
      </c>
    </row>
    <row r="20" spans="1:7" ht="226.5" customHeight="1">
      <c r="A20" s="89" t="s">
        <v>193</v>
      </c>
      <c r="B20" s="97" t="s">
        <v>194</v>
      </c>
      <c r="C20" s="92" t="s">
        <v>337</v>
      </c>
      <c r="D20" s="93">
        <v>0.1</v>
      </c>
      <c r="E20" s="93">
        <v>0</v>
      </c>
      <c r="F20" s="93">
        <v>0.1</v>
      </c>
      <c r="G20" s="93">
        <v>0.1</v>
      </c>
    </row>
    <row r="21" spans="1:7" ht="222" customHeight="1">
      <c r="A21" s="89" t="s">
        <v>195</v>
      </c>
      <c r="B21" s="97" t="s">
        <v>194</v>
      </c>
      <c r="C21" s="92" t="s">
        <v>337</v>
      </c>
      <c r="D21" s="93">
        <v>0.1</v>
      </c>
      <c r="E21" s="93">
        <v>0</v>
      </c>
      <c r="F21" s="93">
        <v>0.1</v>
      </c>
      <c r="G21" s="93">
        <v>0.1</v>
      </c>
    </row>
    <row r="22" spans="1:7" ht="221.25" customHeight="1">
      <c r="A22" s="89" t="s">
        <v>196</v>
      </c>
      <c r="B22" s="97" t="s">
        <v>194</v>
      </c>
      <c r="C22" s="92" t="s">
        <v>337</v>
      </c>
      <c r="D22" s="91">
        <v>0.1</v>
      </c>
      <c r="E22" s="91">
        <v>0</v>
      </c>
      <c r="F22" s="91">
        <v>0.1</v>
      </c>
      <c r="G22" s="91">
        <v>0.1</v>
      </c>
    </row>
    <row r="23" spans="1:7" ht="228" customHeight="1">
      <c r="A23" s="98" t="s">
        <v>197</v>
      </c>
      <c r="B23" s="97" t="s">
        <v>194</v>
      </c>
      <c r="C23" s="92" t="s">
        <v>337</v>
      </c>
      <c r="D23" s="93">
        <v>0.1</v>
      </c>
      <c r="E23" s="93">
        <v>0</v>
      </c>
      <c r="F23" s="93">
        <v>0.1</v>
      </c>
      <c r="G23" s="93">
        <v>0.1</v>
      </c>
    </row>
    <row r="24" spans="1:7" ht="63" customHeight="1">
      <c r="A24" s="89" t="s">
        <v>74</v>
      </c>
      <c r="B24" s="134" t="s">
        <v>355</v>
      </c>
      <c r="C24" s="135" t="s">
        <v>380</v>
      </c>
      <c r="D24" s="91">
        <f>D25</f>
        <v>49.8</v>
      </c>
      <c r="E24" s="91">
        <f>E25</f>
        <v>0</v>
      </c>
      <c r="F24" s="91">
        <f>F25</f>
        <v>100</v>
      </c>
      <c r="G24" s="91">
        <f>G25</f>
        <v>100</v>
      </c>
    </row>
    <row r="25" spans="1:7" ht="75" customHeight="1">
      <c r="A25" s="89" t="s">
        <v>74</v>
      </c>
      <c r="B25" s="134" t="s">
        <v>356</v>
      </c>
      <c r="C25" s="135" t="s">
        <v>381</v>
      </c>
      <c r="D25" s="91">
        <f>D26+D27</f>
        <v>49.8</v>
      </c>
      <c r="E25" s="91">
        <f>E26+E27</f>
        <v>0</v>
      </c>
      <c r="F25" s="91">
        <f>F26+F27</f>
        <v>100</v>
      </c>
      <c r="G25" s="91">
        <f>G26+G27</f>
        <v>100</v>
      </c>
    </row>
    <row r="26" spans="1:7" ht="146.25" customHeight="1">
      <c r="A26" s="89" t="s">
        <v>197</v>
      </c>
      <c r="B26" s="134" t="s">
        <v>378</v>
      </c>
      <c r="C26" s="40" t="s">
        <v>358</v>
      </c>
      <c r="D26" s="91">
        <v>25</v>
      </c>
      <c r="E26" s="91">
        <v>0</v>
      </c>
      <c r="F26" s="91">
        <f>F27</f>
        <v>50</v>
      </c>
      <c r="G26" s="91">
        <f>G27</f>
        <v>50</v>
      </c>
    </row>
    <row r="27" spans="1:7" ht="179.25" customHeight="1">
      <c r="A27" s="89" t="s">
        <v>197</v>
      </c>
      <c r="B27" s="134" t="s">
        <v>377</v>
      </c>
      <c r="C27" s="40" t="s">
        <v>382</v>
      </c>
      <c r="D27" s="91">
        <v>24.8</v>
      </c>
      <c r="E27" s="91">
        <v>0</v>
      </c>
      <c r="F27" s="91">
        <v>50</v>
      </c>
      <c r="G27" s="91">
        <v>50</v>
      </c>
    </row>
    <row r="28" spans="1:7" ht="45" customHeight="1">
      <c r="A28" s="85"/>
      <c r="B28" s="86" t="s">
        <v>198</v>
      </c>
      <c r="C28" s="102" t="s">
        <v>199</v>
      </c>
      <c r="D28" s="88">
        <f>D29</f>
        <v>180186.4</v>
      </c>
      <c r="E28" s="88">
        <f>E29</f>
        <v>26985.6</v>
      </c>
      <c r="F28" s="88">
        <f>F29</f>
        <v>114832.4</v>
      </c>
      <c r="G28" s="88">
        <f>G29</f>
        <v>116125.3</v>
      </c>
    </row>
    <row r="29" spans="1:7" ht="44.25" customHeight="1">
      <c r="A29" s="145" t="s">
        <v>74</v>
      </c>
      <c r="B29" s="146" t="s">
        <v>200</v>
      </c>
      <c r="C29" s="147" t="s">
        <v>201</v>
      </c>
      <c r="D29" s="148">
        <f>D30+D38</f>
        <v>180186.4</v>
      </c>
      <c r="E29" s="148">
        <f>E30+E38</f>
        <v>26985.6</v>
      </c>
      <c r="F29" s="148">
        <f>F31+F38</f>
        <v>114832.4</v>
      </c>
      <c r="G29" s="148">
        <f>G31+G38</f>
        <v>116125.3</v>
      </c>
    </row>
    <row r="30" spans="1:7" ht="33" customHeight="1">
      <c r="A30" s="145" t="s">
        <v>74</v>
      </c>
      <c r="B30" s="149" t="s">
        <v>202</v>
      </c>
      <c r="C30" s="147" t="s">
        <v>203</v>
      </c>
      <c r="D30" s="148">
        <f>D31+D35+D33</f>
        <v>159776.5</v>
      </c>
      <c r="E30" s="148">
        <f>E31+E35+E33</f>
        <v>22419.3</v>
      </c>
      <c r="F30" s="148">
        <f>F31</f>
        <v>93573.4</v>
      </c>
      <c r="G30" s="148">
        <f>G31</f>
        <v>94017.8</v>
      </c>
    </row>
    <row r="31" spans="1:7" ht="42" customHeight="1">
      <c r="A31" s="150" t="s">
        <v>74</v>
      </c>
      <c r="B31" s="151" t="s">
        <v>204</v>
      </c>
      <c r="C31" s="152" t="s">
        <v>205</v>
      </c>
      <c r="D31" s="153">
        <f>D32</f>
        <v>89676.6</v>
      </c>
      <c r="E31" s="153">
        <f>E32</f>
        <v>22419.3</v>
      </c>
      <c r="F31" s="153">
        <f>F32</f>
        <v>93573.4</v>
      </c>
      <c r="G31" s="153">
        <f>G32</f>
        <v>94017.8</v>
      </c>
    </row>
    <row r="32" spans="1:7" ht="81.75" customHeight="1">
      <c r="A32" s="150" t="s">
        <v>17</v>
      </c>
      <c r="B32" s="151" t="s">
        <v>206</v>
      </c>
      <c r="C32" s="154" t="s">
        <v>207</v>
      </c>
      <c r="D32" s="153">
        <v>89676.6</v>
      </c>
      <c r="E32" s="153">
        <v>22419.3</v>
      </c>
      <c r="F32" s="153">
        <v>93573.4</v>
      </c>
      <c r="G32" s="153">
        <v>94017.8</v>
      </c>
    </row>
    <row r="33" spans="1:7" ht="49.5" customHeight="1">
      <c r="A33" s="150" t="s">
        <v>74</v>
      </c>
      <c r="B33" s="151" t="s">
        <v>433</v>
      </c>
      <c r="C33" s="165" t="s">
        <v>435</v>
      </c>
      <c r="D33" s="153">
        <f>D34</f>
        <v>10447.3</v>
      </c>
      <c r="E33" s="153">
        <f>E34</f>
        <v>0</v>
      </c>
      <c r="F33" s="153">
        <v>0</v>
      </c>
      <c r="G33" s="153">
        <v>0</v>
      </c>
    </row>
    <row r="34" spans="1:7" ht="67.5" customHeight="1">
      <c r="A34" s="150" t="s">
        <v>17</v>
      </c>
      <c r="B34" s="151" t="s">
        <v>434</v>
      </c>
      <c r="C34" s="164" t="s">
        <v>436</v>
      </c>
      <c r="D34" s="153">
        <v>10447.3</v>
      </c>
      <c r="E34" s="153">
        <v>0</v>
      </c>
      <c r="F34" s="153">
        <v>0</v>
      </c>
      <c r="G34" s="153">
        <v>0</v>
      </c>
    </row>
    <row r="35" spans="1:7" ht="81.75" customHeight="1">
      <c r="A35" s="150" t="s">
        <v>74</v>
      </c>
      <c r="B35" s="151" t="s">
        <v>402</v>
      </c>
      <c r="C35" s="154" t="s">
        <v>403</v>
      </c>
      <c r="D35" s="153">
        <f>D36</f>
        <v>59652.6</v>
      </c>
      <c r="E35" s="153">
        <f>E36</f>
        <v>0</v>
      </c>
      <c r="F35" s="153">
        <v>0</v>
      </c>
      <c r="G35" s="153">
        <v>0</v>
      </c>
    </row>
    <row r="36" spans="1:7" ht="54" customHeight="1">
      <c r="A36" s="150" t="s">
        <v>74</v>
      </c>
      <c r="B36" s="151" t="s">
        <v>404</v>
      </c>
      <c r="C36" s="154" t="s">
        <v>405</v>
      </c>
      <c r="D36" s="153">
        <f>D37</f>
        <v>59652.6</v>
      </c>
      <c r="E36" s="153">
        <f>E37</f>
        <v>0</v>
      </c>
      <c r="F36" s="153">
        <v>0</v>
      </c>
      <c r="G36" s="153">
        <v>0</v>
      </c>
    </row>
    <row r="37" spans="1:7" ht="61.5" customHeight="1">
      <c r="A37" s="150" t="s">
        <v>17</v>
      </c>
      <c r="B37" s="155" t="s">
        <v>406</v>
      </c>
      <c r="C37" s="154" t="s">
        <v>407</v>
      </c>
      <c r="D37" s="157">
        <v>59652.6</v>
      </c>
      <c r="E37" s="157">
        <v>0</v>
      </c>
      <c r="F37" s="156">
        <v>0</v>
      </c>
      <c r="G37" s="156">
        <v>0</v>
      </c>
    </row>
    <row r="38" spans="1:7" s="104" customFormat="1" ht="34.5" customHeight="1">
      <c r="A38" s="85" t="s">
        <v>74</v>
      </c>
      <c r="B38" s="86" t="s">
        <v>208</v>
      </c>
      <c r="C38" s="103" t="s">
        <v>209</v>
      </c>
      <c r="D38" s="117">
        <f>D46+D45+D42+D41</f>
        <v>20409.9</v>
      </c>
      <c r="E38" s="117">
        <f>E46+E45+E42+E41</f>
        <v>4566.3</v>
      </c>
      <c r="F38" s="117">
        <f>F46+F45+F42+F41</f>
        <v>21259</v>
      </c>
      <c r="G38" s="117">
        <f>G46+G45+G42+G41</f>
        <v>22107.5</v>
      </c>
    </row>
    <row r="39" spans="1:7" s="104" customFormat="1" ht="59.25" customHeight="1">
      <c r="A39" s="89" t="s">
        <v>74</v>
      </c>
      <c r="B39" s="105" t="s">
        <v>210</v>
      </c>
      <c r="C39" s="40" t="s">
        <v>211</v>
      </c>
      <c r="D39" s="116">
        <f>D40</f>
        <v>5179.9</v>
      </c>
      <c r="E39" s="116">
        <f>E40</f>
        <v>1013.7</v>
      </c>
      <c r="F39" s="116">
        <f>F40</f>
        <v>5395.400000000001</v>
      </c>
      <c r="G39" s="116">
        <f>G40</f>
        <v>5610.9</v>
      </c>
    </row>
    <row r="40" spans="1:7" ht="80.25" customHeight="1">
      <c r="A40" s="101" t="s">
        <v>17</v>
      </c>
      <c r="B40" s="106" t="s">
        <v>212</v>
      </c>
      <c r="C40" s="40" t="s">
        <v>213</v>
      </c>
      <c r="D40" s="116">
        <f>D41+D42</f>
        <v>5179.9</v>
      </c>
      <c r="E40" s="116">
        <f>E41+E42</f>
        <v>1013.7</v>
      </c>
      <c r="F40" s="116">
        <f>F41+F42</f>
        <v>5395.400000000001</v>
      </c>
      <c r="G40" s="116">
        <f>G41+G42</f>
        <v>5610.9</v>
      </c>
    </row>
    <row r="41" spans="1:7" ht="94.5" customHeight="1">
      <c r="A41" s="107">
        <v>940</v>
      </c>
      <c r="B41" s="106" t="s">
        <v>214</v>
      </c>
      <c r="C41" s="100" t="s">
        <v>386</v>
      </c>
      <c r="D41" s="139">
        <v>5170.7</v>
      </c>
      <c r="E41" s="139">
        <v>1013.7</v>
      </c>
      <c r="F41" s="140">
        <v>5385.8</v>
      </c>
      <c r="G41" s="140">
        <v>5600.9</v>
      </c>
    </row>
    <row r="42" spans="1:7" ht="129" customHeight="1">
      <c r="A42" s="107" t="s">
        <v>17</v>
      </c>
      <c r="B42" s="106" t="s">
        <v>215</v>
      </c>
      <c r="C42" s="100" t="s">
        <v>387</v>
      </c>
      <c r="D42" s="139">
        <v>9.2</v>
      </c>
      <c r="E42" s="139">
        <v>0</v>
      </c>
      <c r="F42" s="139">
        <v>9.6</v>
      </c>
      <c r="G42" s="139">
        <v>10</v>
      </c>
    </row>
    <row r="43" spans="1:7" ht="77.25" customHeight="1">
      <c r="A43" s="107">
        <v>940</v>
      </c>
      <c r="B43" s="106" t="s">
        <v>216</v>
      </c>
      <c r="C43" s="100" t="s">
        <v>383</v>
      </c>
      <c r="D43" s="115">
        <f>D44</f>
        <v>15230</v>
      </c>
      <c r="E43" s="115">
        <f>E44</f>
        <v>3552.6</v>
      </c>
      <c r="F43" s="115">
        <f>F44</f>
        <v>15863.6</v>
      </c>
      <c r="G43" s="115">
        <f>G44</f>
        <v>16496.6</v>
      </c>
    </row>
    <row r="44" spans="1:7" ht="95.25" customHeight="1">
      <c r="A44" s="107">
        <v>940</v>
      </c>
      <c r="B44" s="106" t="s">
        <v>217</v>
      </c>
      <c r="C44" s="100" t="s">
        <v>388</v>
      </c>
      <c r="D44" s="115">
        <f>D45+D46</f>
        <v>15230</v>
      </c>
      <c r="E44" s="115">
        <f>E45+E46</f>
        <v>3552.6</v>
      </c>
      <c r="F44" s="115">
        <f>F45+F46</f>
        <v>15863.6</v>
      </c>
      <c r="G44" s="115">
        <f>G45+G46</f>
        <v>16496.6</v>
      </c>
    </row>
    <row r="45" spans="1:7" ht="76.5" customHeight="1">
      <c r="A45" s="107" t="s">
        <v>17</v>
      </c>
      <c r="B45" s="106" t="s">
        <v>218</v>
      </c>
      <c r="C45" s="100" t="s">
        <v>384</v>
      </c>
      <c r="D45" s="139">
        <v>10400.5</v>
      </c>
      <c r="E45" s="139">
        <v>2733</v>
      </c>
      <c r="F45" s="139">
        <v>10833</v>
      </c>
      <c r="G45" s="139">
        <v>11265.5</v>
      </c>
    </row>
    <row r="46" spans="1:7" ht="78" customHeight="1">
      <c r="A46" s="107" t="s">
        <v>17</v>
      </c>
      <c r="B46" s="106" t="s">
        <v>219</v>
      </c>
      <c r="C46" s="100" t="s">
        <v>389</v>
      </c>
      <c r="D46" s="139">
        <v>4829.5</v>
      </c>
      <c r="E46" s="139">
        <v>819.6</v>
      </c>
      <c r="F46" s="139">
        <v>5030.6</v>
      </c>
      <c r="G46" s="139">
        <v>5231.1</v>
      </c>
    </row>
    <row r="47" spans="1:7" ht="15">
      <c r="A47" s="10"/>
      <c r="B47" s="108"/>
      <c r="C47" s="109" t="s">
        <v>425</v>
      </c>
      <c r="D47" s="160">
        <f>D7+D28</f>
        <v>183654.9</v>
      </c>
      <c r="E47" s="160">
        <f>E7+E28</f>
        <v>27592.399999999998</v>
      </c>
      <c r="F47" s="160">
        <f>F7+F28</f>
        <v>118935.59999999999</v>
      </c>
      <c r="G47" s="160">
        <f>G7+G28</f>
        <v>120564</v>
      </c>
    </row>
    <row r="48" spans="3:5" ht="15">
      <c r="C48" s="110"/>
      <c r="D48" s="111"/>
      <c r="E48" s="111"/>
    </row>
    <row r="49" spans="3:5" ht="15">
      <c r="C49" s="110"/>
      <c r="D49" s="111"/>
      <c r="E49" s="111"/>
    </row>
    <row r="50" spans="3:5" ht="15">
      <c r="C50" s="110"/>
      <c r="D50" s="111"/>
      <c r="E50" s="111"/>
    </row>
    <row r="51" spans="3:5" ht="15">
      <c r="C51" s="110"/>
      <c r="D51" s="111"/>
      <c r="E51" s="111"/>
    </row>
    <row r="52" spans="3:5" ht="15">
      <c r="C52" s="110"/>
      <c r="D52" s="111"/>
      <c r="E52" s="111"/>
    </row>
    <row r="53" spans="4:5" ht="15">
      <c r="D53" s="111"/>
      <c r="E53" s="111"/>
    </row>
    <row r="71" ht="15">
      <c r="C71" s="112"/>
    </row>
  </sheetData>
  <sheetProtection/>
  <mergeCells count="9">
    <mergeCell ref="A1:G1"/>
    <mergeCell ref="F5:G5"/>
    <mergeCell ref="A5:B5"/>
    <mergeCell ref="C5:C6"/>
    <mergeCell ref="D4:G4"/>
    <mergeCell ref="D5:D6"/>
    <mergeCell ref="A3:G3"/>
    <mergeCell ref="A2:G2"/>
    <mergeCell ref="E5:E6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workbookViewId="0" topLeftCell="A1">
      <selection activeCell="A10" sqref="A10"/>
    </sheetView>
  </sheetViews>
  <sheetFormatPr defaultColWidth="9.140625" defaultRowHeight="15"/>
  <cols>
    <col min="1" max="1" width="7.421875" style="3" customWidth="1"/>
    <col min="2" max="2" width="48.00390625" style="2" customWidth="1"/>
    <col min="3" max="3" width="7.421875" style="0" customWidth="1"/>
    <col min="4" max="4" width="10.28125" style="0" customWidth="1"/>
    <col min="5" max="5" width="11.57421875" style="0" customWidth="1"/>
    <col min="6" max="6" width="8.7109375" style="0" customWidth="1"/>
    <col min="7" max="7" width="10.140625" style="0" customWidth="1"/>
    <col min="8" max="8" width="10.140625" style="1" customWidth="1"/>
    <col min="9" max="10" width="11.140625" style="0" customWidth="1"/>
  </cols>
  <sheetData>
    <row r="1" spans="1:10" s="1" customFormat="1" ht="15.75" customHeight="1">
      <c r="A1" s="188" t="s">
        <v>449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0" s="1" customFormat="1" ht="15.7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</row>
    <row r="3" spans="1:10" s="1" customFormat="1" ht="15.7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</row>
    <row r="4" spans="1:10" s="1" customFormat="1" ht="15.7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</row>
    <row r="5" spans="1:10" s="1" customFormat="1" ht="15.75" customHeight="1">
      <c r="A5" s="188"/>
      <c r="B5" s="188"/>
      <c r="C5" s="188"/>
      <c r="D5" s="188"/>
      <c r="E5" s="188"/>
      <c r="F5" s="188"/>
      <c r="G5" s="188"/>
      <c r="H5" s="188"/>
      <c r="I5" s="188"/>
      <c r="J5" s="188"/>
    </row>
    <row r="6" spans="1:10" s="1" customFormat="1" ht="15.7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</row>
    <row r="7" spans="1:10" s="1" customFormat="1" ht="48.75" customHeight="1">
      <c r="A7" s="188"/>
      <c r="B7" s="188"/>
      <c r="C7" s="188"/>
      <c r="D7" s="188"/>
      <c r="E7" s="188"/>
      <c r="F7" s="188"/>
      <c r="G7" s="188"/>
      <c r="H7" s="188"/>
      <c r="I7" s="188"/>
      <c r="J7" s="188"/>
    </row>
    <row r="8" spans="1:10" s="1" customFormat="1" ht="26.25" customHeight="1">
      <c r="A8" s="189" t="s">
        <v>437</v>
      </c>
      <c r="B8" s="189"/>
      <c r="C8" s="189"/>
      <c r="D8" s="189"/>
      <c r="E8" s="189"/>
      <c r="F8" s="189"/>
      <c r="G8" s="189"/>
      <c r="H8" s="189"/>
      <c r="I8" s="189"/>
      <c r="J8" s="189"/>
    </row>
    <row r="9" spans="1:10" ht="78" customHeight="1">
      <c r="A9" s="192" t="s">
        <v>453</v>
      </c>
      <c r="B9" s="192"/>
      <c r="C9" s="192"/>
      <c r="D9" s="192"/>
      <c r="E9" s="192"/>
      <c r="F9" s="192"/>
      <c r="G9" s="192"/>
      <c r="H9" s="192"/>
      <c r="I9" s="192"/>
      <c r="J9" s="192"/>
    </row>
    <row r="10" spans="2:10" ht="15.75">
      <c r="B10" s="7"/>
      <c r="C10" s="1"/>
      <c r="D10" s="1"/>
      <c r="E10" s="1"/>
      <c r="F10" s="1"/>
      <c r="G10" s="181" t="s">
        <v>333</v>
      </c>
      <c r="H10" s="181"/>
      <c r="I10" s="181"/>
      <c r="J10" s="181"/>
    </row>
    <row r="11" spans="1:10" ht="21" customHeight="1">
      <c r="A11" s="195" t="s">
        <v>104</v>
      </c>
      <c r="B11" s="186" t="s">
        <v>0</v>
      </c>
      <c r="C11" s="186" t="s">
        <v>1</v>
      </c>
      <c r="D11" s="186" t="s">
        <v>2</v>
      </c>
      <c r="E11" s="186" t="s">
        <v>3</v>
      </c>
      <c r="F11" s="186" t="s">
        <v>442</v>
      </c>
      <c r="G11" s="190" t="s">
        <v>440</v>
      </c>
      <c r="H11" s="190" t="s">
        <v>441</v>
      </c>
      <c r="I11" s="193" t="s">
        <v>426</v>
      </c>
      <c r="J11" s="194"/>
    </row>
    <row r="12" spans="1:10" s="1" customFormat="1" ht="67.5" customHeight="1">
      <c r="A12" s="196"/>
      <c r="B12" s="187"/>
      <c r="C12" s="187"/>
      <c r="D12" s="187"/>
      <c r="E12" s="187"/>
      <c r="F12" s="187"/>
      <c r="G12" s="191"/>
      <c r="H12" s="191"/>
      <c r="I12" s="119" t="s">
        <v>332</v>
      </c>
      <c r="J12" s="119" t="s">
        <v>354</v>
      </c>
    </row>
    <row r="13" spans="1:10" s="1" customFormat="1" ht="15">
      <c r="A13" s="15" t="s">
        <v>56</v>
      </c>
      <c r="B13" s="58" t="s">
        <v>4</v>
      </c>
      <c r="C13" s="59" t="s">
        <v>5</v>
      </c>
      <c r="D13" s="59"/>
      <c r="E13" s="60"/>
      <c r="F13" s="59"/>
      <c r="G13" s="61">
        <f>G14</f>
        <v>7328.9000000000015</v>
      </c>
      <c r="H13" s="61">
        <f>H14</f>
        <v>1223.8999999999999</v>
      </c>
      <c r="I13" s="61">
        <f>I14</f>
        <v>7628.900000000001</v>
      </c>
      <c r="J13" s="61">
        <f>J14</f>
        <v>7931.6</v>
      </c>
    </row>
    <row r="14" spans="1:14" ht="15">
      <c r="A14" s="15">
        <v>1</v>
      </c>
      <c r="B14" s="58" t="s">
        <v>54</v>
      </c>
      <c r="C14" s="59" t="s">
        <v>5</v>
      </c>
      <c r="D14" s="59" t="s">
        <v>55</v>
      </c>
      <c r="E14" s="60"/>
      <c r="F14" s="59"/>
      <c r="G14" s="62">
        <f>G15+G19</f>
        <v>7328.9000000000015</v>
      </c>
      <c r="H14" s="62">
        <f>H15+H19</f>
        <v>1223.8999999999999</v>
      </c>
      <c r="I14" s="62">
        <f>I15+I19</f>
        <v>7628.900000000001</v>
      </c>
      <c r="J14" s="62">
        <f>J15+J19</f>
        <v>7931.6</v>
      </c>
      <c r="N14" s="79"/>
    </row>
    <row r="15" spans="1:10" ht="42.75">
      <c r="A15" s="15" t="s">
        <v>6</v>
      </c>
      <c r="B15" s="63" t="s">
        <v>7</v>
      </c>
      <c r="C15" s="49" t="s">
        <v>5</v>
      </c>
      <c r="D15" s="49" t="s">
        <v>8</v>
      </c>
      <c r="E15" s="50"/>
      <c r="F15" s="49"/>
      <c r="G15" s="62">
        <f aca="true" t="shared" si="0" ref="G15:J17">G16</f>
        <v>1860.5</v>
      </c>
      <c r="H15" s="62">
        <f t="shared" si="0"/>
        <v>361.2</v>
      </c>
      <c r="I15" s="62">
        <f t="shared" si="0"/>
        <v>1937.8</v>
      </c>
      <c r="J15" s="62">
        <f t="shared" si="0"/>
        <v>2015.2</v>
      </c>
    </row>
    <row r="16" spans="1:10" s="1" customFormat="1" ht="45">
      <c r="A16" s="20" t="s">
        <v>9</v>
      </c>
      <c r="B16" s="45" t="s">
        <v>238</v>
      </c>
      <c r="C16" s="46" t="s">
        <v>5</v>
      </c>
      <c r="D16" s="46" t="s">
        <v>8</v>
      </c>
      <c r="E16" s="47" t="s">
        <v>305</v>
      </c>
      <c r="F16" s="49"/>
      <c r="G16" s="64">
        <f t="shared" si="0"/>
        <v>1860.5</v>
      </c>
      <c r="H16" s="64">
        <f t="shared" si="0"/>
        <v>361.2</v>
      </c>
      <c r="I16" s="64">
        <f t="shared" si="0"/>
        <v>1937.8</v>
      </c>
      <c r="J16" s="64">
        <f t="shared" si="0"/>
        <v>2015.2</v>
      </c>
    </row>
    <row r="17" spans="1:10" ht="75">
      <c r="A17" s="20" t="s">
        <v>10</v>
      </c>
      <c r="B17" s="45" t="s">
        <v>61</v>
      </c>
      <c r="C17" s="46" t="s">
        <v>5</v>
      </c>
      <c r="D17" s="46" t="s">
        <v>8</v>
      </c>
      <c r="E17" s="47" t="s">
        <v>305</v>
      </c>
      <c r="F17" s="46" t="s">
        <v>59</v>
      </c>
      <c r="G17" s="64">
        <f t="shared" si="0"/>
        <v>1860.5</v>
      </c>
      <c r="H17" s="64">
        <f t="shared" si="0"/>
        <v>361.2</v>
      </c>
      <c r="I17" s="64">
        <f t="shared" si="0"/>
        <v>1937.8</v>
      </c>
      <c r="J17" s="64">
        <f t="shared" si="0"/>
        <v>2015.2</v>
      </c>
    </row>
    <row r="18" spans="1:10" ht="30">
      <c r="A18" s="20" t="s">
        <v>62</v>
      </c>
      <c r="B18" s="23" t="s">
        <v>63</v>
      </c>
      <c r="C18" s="46" t="s">
        <v>5</v>
      </c>
      <c r="D18" s="46" t="s">
        <v>8</v>
      </c>
      <c r="E18" s="47" t="s">
        <v>305</v>
      </c>
      <c r="F18" s="46" t="s">
        <v>60</v>
      </c>
      <c r="G18" s="64">
        <v>1860.5</v>
      </c>
      <c r="H18" s="64">
        <v>361.2</v>
      </c>
      <c r="I18" s="64">
        <v>1937.8</v>
      </c>
      <c r="J18" s="64">
        <v>2015.2</v>
      </c>
    </row>
    <row r="19" spans="1:10" ht="57">
      <c r="A19" s="15" t="s">
        <v>11</v>
      </c>
      <c r="B19" s="63" t="s">
        <v>12</v>
      </c>
      <c r="C19" s="17" t="s">
        <v>5</v>
      </c>
      <c r="D19" s="17" t="s">
        <v>13</v>
      </c>
      <c r="E19" s="65"/>
      <c r="F19" s="66"/>
      <c r="G19" s="61">
        <f>G20+G28+G30</f>
        <v>5468.4000000000015</v>
      </c>
      <c r="H19" s="61">
        <f>H20+H28+H30</f>
        <v>862.6999999999999</v>
      </c>
      <c r="I19" s="61">
        <f>I20+I28+I30</f>
        <v>5691.1</v>
      </c>
      <c r="J19" s="61">
        <f>J20+J28+J30</f>
        <v>5916.400000000001</v>
      </c>
    </row>
    <row r="20" spans="1:10" s="1" customFormat="1" ht="60">
      <c r="A20" s="20" t="s">
        <v>14</v>
      </c>
      <c r="B20" s="45" t="s">
        <v>119</v>
      </c>
      <c r="C20" s="46" t="s">
        <v>5</v>
      </c>
      <c r="D20" s="46" t="s">
        <v>13</v>
      </c>
      <c r="E20" s="47" t="s">
        <v>306</v>
      </c>
      <c r="F20" s="49"/>
      <c r="G20" s="64">
        <f>G21+G23+G25</f>
        <v>5161.300000000001</v>
      </c>
      <c r="H20" s="64">
        <f>H21+H23+H25</f>
        <v>791.0999999999999</v>
      </c>
      <c r="I20" s="64">
        <f>I21+I23+I25</f>
        <v>5376.200000000001</v>
      </c>
      <c r="J20" s="64">
        <f>J21+J23+J25</f>
        <v>5593.700000000001</v>
      </c>
    </row>
    <row r="21" spans="1:10" s="1" customFormat="1" ht="75">
      <c r="A21" s="20" t="s">
        <v>15</v>
      </c>
      <c r="B21" s="45" t="s">
        <v>61</v>
      </c>
      <c r="C21" s="46" t="s">
        <v>5</v>
      </c>
      <c r="D21" s="46" t="s">
        <v>13</v>
      </c>
      <c r="E21" s="47" t="s">
        <v>306</v>
      </c>
      <c r="F21" s="46" t="s">
        <v>59</v>
      </c>
      <c r="G21" s="64">
        <f>G22</f>
        <v>3423.3</v>
      </c>
      <c r="H21" s="64">
        <f>H22</f>
        <v>646.4</v>
      </c>
      <c r="I21" s="64">
        <f>I22</f>
        <v>3565.5</v>
      </c>
      <c r="J21" s="64">
        <f>J22</f>
        <v>3707.9</v>
      </c>
    </row>
    <row r="22" spans="1:10" s="1" customFormat="1" ht="30">
      <c r="A22" s="20" t="s">
        <v>73</v>
      </c>
      <c r="B22" s="45" t="s">
        <v>63</v>
      </c>
      <c r="C22" s="46" t="s">
        <v>5</v>
      </c>
      <c r="D22" s="46" t="s">
        <v>13</v>
      </c>
      <c r="E22" s="47" t="s">
        <v>306</v>
      </c>
      <c r="F22" s="46" t="s">
        <v>60</v>
      </c>
      <c r="G22" s="64">
        <v>3423.3</v>
      </c>
      <c r="H22" s="64">
        <v>646.4</v>
      </c>
      <c r="I22" s="64">
        <v>3565.5</v>
      </c>
      <c r="J22" s="64">
        <v>3707.9</v>
      </c>
    </row>
    <row r="23" spans="1:10" s="1" customFormat="1" ht="30">
      <c r="A23" s="20" t="s">
        <v>296</v>
      </c>
      <c r="B23" s="45" t="s">
        <v>96</v>
      </c>
      <c r="C23" s="46" t="s">
        <v>5</v>
      </c>
      <c r="D23" s="46" t="s">
        <v>13</v>
      </c>
      <c r="E23" s="47" t="s">
        <v>304</v>
      </c>
      <c r="F23" s="46" t="s">
        <v>67</v>
      </c>
      <c r="G23" s="64">
        <f>G24</f>
        <v>1737.9</v>
      </c>
      <c r="H23" s="64">
        <f>H24</f>
        <v>144.7</v>
      </c>
      <c r="I23" s="64">
        <f>I24</f>
        <v>1810.6</v>
      </c>
      <c r="J23" s="64">
        <f>J24</f>
        <v>1885.7</v>
      </c>
    </row>
    <row r="24" spans="1:10" s="1" customFormat="1" ht="45">
      <c r="A24" s="20" t="s">
        <v>297</v>
      </c>
      <c r="B24" s="45" t="s">
        <v>69</v>
      </c>
      <c r="C24" s="46" t="s">
        <v>5</v>
      </c>
      <c r="D24" s="46" t="s">
        <v>13</v>
      </c>
      <c r="E24" s="47" t="s">
        <v>306</v>
      </c>
      <c r="F24" s="46" t="s">
        <v>65</v>
      </c>
      <c r="G24" s="64">
        <v>1737.9</v>
      </c>
      <c r="H24" s="64">
        <v>144.7</v>
      </c>
      <c r="I24" s="64">
        <v>1810.6</v>
      </c>
      <c r="J24" s="64">
        <v>1885.7</v>
      </c>
    </row>
    <row r="25" spans="1:10" s="1" customFormat="1" ht="15">
      <c r="A25" s="20" t="s">
        <v>298</v>
      </c>
      <c r="B25" s="45" t="s">
        <v>70</v>
      </c>
      <c r="C25" s="46" t="s">
        <v>5</v>
      </c>
      <c r="D25" s="46" t="s">
        <v>13</v>
      </c>
      <c r="E25" s="47" t="s">
        <v>306</v>
      </c>
      <c r="F25" s="46" t="s">
        <v>68</v>
      </c>
      <c r="G25" s="137">
        <f>G26</f>
        <v>0.1</v>
      </c>
      <c r="H25" s="137">
        <f>H26</f>
        <v>0</v>
      </c>
      <c r="I25" s="137">
        <f>I26</f>
        <v>0.1</v>
      </c>
      <c r="J25" s="137">
        <f>J26</f>
        <v>0.1</v>
      </c>
    </row>
    <row r="26" spans="1:10" s="1" customFormat="1" ht="15">
      <c r="A26" s="20" t="s">
        <v>299</v>
      </c>
      <c r="B26" s="45" t="s">
        <v>71</v>
      </c>
      <c r="C26" s="46" t="s">
        <v>5</v>
      </c>
      <c r="D26" s="46" t="s">
        <v>13</v>
      </c>
      <c r="E26" s="47" t="s">
        <v>306</v>
      </c>
      <c r="F26" s="46" t="s">
        <v>66</v>
      </c>
      <c r="G26" s="64">
        <v>0.1</v>
      </c>
      <c r="H26" s="64">
        <v>0</v>
      </c>
      <c r="I26" s="64">
        <v>0.1</v>
      </c>
      <c r="J26" s="64">
        <v>0.1</v>
      </c>
    </row>
    <row r="27" spans="1:10" s="1" customFormat="1" ht="75">
      <c r="A27" s="20" t="s">
        <v>16</v>
      </c>
      <c r="B27" s="45" t="s">
        <v>92</v>
      </c>
      <c r="C27" s="57" t="s">
        <v>5</v>
      </c>
      <c r="D27" s="57" t="s">
        <v>13</v>
      </c>
      <c r="E27" s="24">
        <v>9900010022</v>
      </c>
      <c r="F27" s="10"/>
      <c r="G27" s="67">
        <f aca="true" t="shared" si="1" ref="G27:J28">G28</f>
        <v>187.1</v>
      </c>
      <c r="H27" s="67">
        <f t="shared" si="1"/>
        <v>41.6</v>
      </c>
      <c r="I27" s="67">
        <f t="shared" si="1"/>
        <v>194.9</v>
      </c>
      <c r="J27" s="67">
        <f t="shared" si="1"/>
        <v>202.7</v>
      </c>
    </row>
    <row r="28" spans="1:10" ht="75">
      <c r="A28" s="20" t="s">
        <v>53</v>
      </c>
      <c r="B28" s="45" t="s">
        <v>61</v>
      </c>
      <c r="C28" s="57" t="s">
        <v>5</v>
      </c>
      <c r="D28" s="57" t="s">
        <v>13</v>
      </c>
      <c r="E28" s="24">
        <v>9900010022</v>
      </c>
      <c r="F28" s="57" t="s">
        <v>59</v>
      </c>
      <c r="G28" s="67">
        <f t="shared" si="1"/>
        <v>187.1</v>
      </c>
      <c r="H28" s="67">
        <f t="shared" si="1"/>
        <v>41.6</v>
      </c>
      <c r="I28" s="67">
        <f t="shared" si="1"/>
        <v>194.9</v>
      </c>
      <c r="J28" s="67">
        <f t="shared" si="1"/>
        <v>202.7</v>
      </c>
    </row>
    <row r="29" spans="1:10" ht="30">
      <c r="A29" s="20" t="s">
        <v>295</v>
      </c>
      <c r="B29" s="45" t="s">
        <v>63</v>
      </c>
      <c r="C29" s="68" t="s">
        <v>5</v>
      </c>
      <c r="D29" s="68" t="s">
        <v>13</v>
      </c>
      <c r="E29" s="24">
        <v>9900010022</v>
      </c>
      <c r="F29" s="68" t="s">
        <v>60</v>
      </c>
      <c r="G29" s="69">
        <v>187.1</v>
      </c>
      <c r="H29" s="69">
        <v>41.6</v>
      </c>
      <c r="I29" s="67">
        <v>194.9</v>
      </c>
      <c r="J29" s="67">
        <v>202.7</v>
      </c>
    </row>
    <row r="30" spans="1:10" s="1" customFormat="1" ht="45">
      <c r="A30" s="20" t="s">
        <v>367</v>
      </c>
      <c r="B30" s="45" t="s">
        <v>52</v>
      </c>
      <c r="C30" s="46" t="s">
        <v>5</v>
      </c>
      <c r="D30" s="46" t="s">
        <v>13</v>
      </c>
      <c r="E30" s="47" t="s">
        <v>307</v>
      </c>
      <c r="F30" s="46"/>
      <c r="G30" s="64">
        <f aca="true" t="shared" si="2" ref="G30:J31">G31</f>
        <v>120</v>
      </c>
      <c r="H30" s="64">
        <f t="shared" si="2"/>
        <v>30</v>
      </c>
      <c r="I30" s="64">
        <f t="shared" si="2"/>
        <v>120</v>
      </c>
      <c r="J30" s="64">
        <f t="shared" si="2"/>
        <v>120</v>
      </c>
    </row>
    <row r="31" spans="1:10" ht="15">
      <c r="A31" s="20" t="s">
        <v>368</v>
      </c>
      <c r="B31" s="45" t="s">
        <v>70</v>
      </c>
      <c r="C31" s="46" t="s">
        <v>5</v>
      </c>
      <c r="D31" s="46" t="s">
        <v>13</v>
      </c>
      <c r="E31" s="47" t="s">
        <v>307</v>
      </c>
      <c r="F31" s="46" t="s">
        <v>68</v>
      </c>
      <c r="G31" s="64">
        <f t="shared" si="2"/>
        <v>120</v>
      </c>
      <c r="H31" s="64">
        <f t="shared" si="2"/>
        <v>30</v>
      </c>
      <c r="I31" s="64">
        <f t="shared" si="2"/>
        <v>120</v>
      </c>
      <c r="J31" s="64">
        <f t="shared" si="2"/>
        <v>120</v>
      </c>
    </row>
    <row r="32" spans="1:10" s="12" customFormat="1" ht="15">
      <c r="A32" s="20" t="s">
        <v>369</v>
      </c>
      <c r="B32" s="45" t="s">
        <v>71</v>
      </c>
      <c r="C32" s="46" t="s">
        <v>5</v>
      </c>
      <c r="D32" s="46" t="s">
        <v>13</v>
      </c>
      <c r="E32" s="47" t="s">
        <v>307</v>
      </c>
      <c r="F32" s="46" t="s">
        <v>66</v>
      </c>
      <c r="G32" s="64">
        <v>120</v>
      </c>
      <c r="H32" s="64">
        <v>30</v>
      </c>
      <c r="I32" s="64">
        <v>120</v>
      </c>
      <c r="J32" s="64">
        <v>120</v>
      </c>
    </row>
    <row r="33" spans="1:10" ht="15">
      <c r="A33" s="15" t="s">
        <v>57</v>
      </c>
      <c r="B33" s="59" t="s">
        <v>58</v>
      </c>
      <c r="C33" s="49" t="s">
        <v>17</v>
      </c>
      <c r="D33" s="46"/>
      <c r="E33" s="47"/>
      <c r="F33" s="46"/>
      <c r="G33" s="62">
        <f>G34+G66+G74+G83+G108+G113+G134+G142+G158+G163</f>
        <v>185312.00000000003</v>
      </c>
      <c r="H33" s="62">
        <f>H34+H66+H74+H83+H108+H113+H134+H142+H158+H163</f>
        <v>13663.300000000001</v>
      </c>
      <c r="I33" s="62">
        <f>I34+I66+I74+I83+I108+I113+I134+I142+I158+I163</f>
        <v>107648.5</v>
      </c>
      <c r="J33" s="62">
        <f>J34+J66+J74+J83+J108+J113+J134+J142+J158+J163</f>
        <v>109657.7</v>
      </c>
    </row>
    <row r="34" spans="1:10" s="1" customFormat="1" ht="15">
      <c r="A34" s="15" t="s">
        <v>220</v>
      </c>
      <c r="B34" s="58" t="s">
        <v>54</v>
      </c>
      <c r="C34" s="49" t="s">
        <v>17</v>
      </c>
      <c r="D34" s="49" t="s">
        <v>55</v>
      </c>
      <c r="E34" s="47"/>
      <c r="F34" s="46"/>
      <c r="G34" s="62">
        <f>G35+G51+G55+G59</f>
        <v>39697.59999999999</v>
      </c>
      <c r="H34" s="62">
        <f>H35+H51+H55+H59</f>
        <v>5205.3</v>
      </c>
      <c r="I34" s="62">
        <f>I35+I51+I55+I59</f>
        <v>33891.2</v>
      </c>
      <c r="J34" s="62">
        <f>J35+J51+J55+J59</f>
        <v>35233.1</v>
      </c>
    </row>
    <row r="35" spans="1:10" s="1" customFormat="1" ht="71.25">
      <c r="A35" s="15" t="s">
        <v>221</v>
      </c>
      <c r="B35" s="63" t="s">
        <v>393</v>
      </c>
      <c r="C35" s="49" t="s">
        <v>17</v>
      </c>
      <c r="D35" s="49" t="s">
        <v>18</v>
      </c>
      <c r="E35" s="50"/>
      <c r="F35" s="46"/>
      <c r="G35" s="62">
        <f>G36+G39+G46</f>
        <v>29041.1</v>
      </c>
      <c r="H35" s="62">
        <f>H36+H39+H46</f>
        <v>5205.3</v>
      </c>
      <c r="I35" s="62">
        <f>I36+I39+I46</f>
        <v>31181.6</v>
      </c>
      <c r="J35" s="62">
        <f>J36+J39+J46</f>
        <v>32423.1</v>
      </c>
    </row>
    <row r="36" spans="1:10" s="1" customFormat="1" ht="51" customHeight="1">
      <c r="A36" s="20" t="s">
        <v>222</v>
      </c>
      <c r="B36" s="45" t="s">
        <v>239</v>
      </c>
      <c r="C36" s="46" t="s">
        <v>17</v>
      </c>
      <c r="D36" s="46" t="s">
        <v>18</v>
      </c>
      <c r="E36" s="47" t="s">
        <v>308</v>
      </c>
      <c r="F36" s="46"/>
      <c r="G36" s="64">
        <f aca="true" t="shared" si="3" ref="G36:J37">G37</f>
        <v>1860.5</v>
      </c>
      <c r="H36" s="64">
        <f t="shared" si="3"/>
        <v>361.1</v>
      </c>
      <c r="I36" s="64">
        <f t="shared" si="3"/>
        <v>1937.8</v>
      </c>
      <c r="J36" s="64">
        <f t="shared" si="3"/>
        <v>2015.2</v>
      </c>
    </row>
    <row r="37" spans="1:10" s="1" customFormat="1" ht="78.75" customHeight="1">
      <c r="A37" s="20" t="s">
        <v>223</v>
      </c>
      <c r="B37" s="45" t="s">
        <v>61</v>
      </c>
      <c r="C37" s="46" t="s">
        <v>17</v>
      </c>
      <c r="D37" s="46" t="s">
        <v>18</v>
      </c>
      <c r="E37" s="47" t="s">
        <v>308</v>
      </c>
      <c r="F37" s="46" t="s">
        <v>59</v>
      </c>
      <c r="G37" s="64">
        <f t="shared" si="3"/>
        <v>1860.5</v>
      </c>
      <c r="H37" s="64">
        <f t="shared" si="3"/>
        <v>361.1</v>
      </c>
      <c r="I37" s="64">
        <f t="shared" si="3"/>
        <v>1937.8</v>
      </c>
      <c r="J37" s="64">
        <f t="shared" si="3"/>
        <v>2015.2</v>
      </c>
    </row>
    <row r="38" spans="1:10" s="1" customFormat="1" ht="30">
      <c r="A38" s="20" t="s">
        <v>224</v>
      </c>
      <c r="B38" s="45" t="s">
        <v>63</v>
      </c>
      <c r="C38" s="46" t="s">
        <v>17</v>
      </c>
      <c r="D38" s="46" t="s">
        <v>18</v>
      </c>
      <c r="E38" s="47" t="s">
        <v>308</v>
      </c>
      <c r="F38" s="46" t="s">
        <v>60</v>
      </c>
      <c r="G38" s="64">
        <v>1860.5</v>
      </c>
      <c r="H38" s="64">
        <v>361.1</v>
      </c>
      <c r="I38" s="64">
        <v>1937.8</v>
      </c>
      <c r="J38" s="64">
        <v>2015.2</v>
      </c>
    </row>
    <row r="39" spans="1:10" s="1" customFormat="1" ht="83.25" customHeight="1">
      <c r="A39" s="20" t="s">
        <v>225</v>
      </c>
      <c r="B39" s="45" t="s">
        <v>93</v>
      </c>
      <c r="C39" s="46" t="s">
        <v>17</v>
      </c>
      <c r="D39" s="46" t="s">
        <v>18</v>
      </c>
      <c r="E39" s="47" t="s">
        <v>309</v>
      </c>
      <c r="F39" s="49"/>
      <c r="G39" s="64">
        <f>G40+G42+G44</f>
        <v>22009.899999999998</v>
      </c>
      <c r="H39" s="64">
        <f>H40+H42+H44</f>
        <v>3830</v>
      </c>
      <c r="I39" s="64">
        <f>I40+I42+I44</f>
        <v>23858</v>
      </c>
      <c r="J39" s="64">
        <f>J40+J42+J44</f>
        <v>24807</v>
      </c>
    </row>
    <row r="40" spans="1:10" s="1" customFormat="1" ht="75">
      <c r="A40" s="20" t="s">
        <v>226</v>
      </c>
      <c r="B40" s="45" t="s">
        <v>61</v>
      </c>
      <c r="C40" s="46" t="s">
        <v>17</v>
      </c>
      <c r="D40" s="46" t="s">
        <v>18</v>
      </c>
      <c r="E40" s="47" t="s">
        <v>309</v>
      </c>
      <c r="F40" s="46" t="s">
        <v>59</v>
      </c>
      <c r="G40" s="64">
        <f>G41</f>
        <v>17264.8</v>
      </c>
      <c r="H40" s="64">
        <f>H41</f>
        <v>3027.6</v>
      </c>
      <c r="I40" s="64">
        <f>I41</f>
        <v>18915.7</v>
      </c>
      <c r="J40" s="64">
        <f>J41</f>
        <v>19667.5</v>
      </c>
    </row>
    <row r="41" spans="1:10" s="1" customFormat="1" ht="30">
      <c r="A41" s="20" t="s">
        <v>227</v>
      </c>
      <c r="B41" s="45" t="s">
        <v>63</v>
      </c>
      <c r="C41" s="46" t="s">
        <v>17</v>
      </c>
      <c r="D41" s="46" t="s">
        <v>18</v>
      </c>
      <c r="E41" s="47" t="s">
        <v>309</v>
      </c>
      <c r="F41" s="46" t="s">
        <v>60</v>
      </c>
      <c r="G41" s="64">
        <v>17264.8</v>
      </c>
      <c r="H41" s="64">
        <v>3027.6</v>
      </c>
      <c r="I41" s="64">
        <v>18915.7</v>
      </c>
      <c r="J41" s="64">
        <v>19667.5</v>
      </c>
    </row>
    <row r="42" spans="1:10" ht="30">
      <c r="A42" s="20" t="s">
        <v>228</v>
      </c>
      <c r="B42" s="45" t="s">
        <v>96</v>
      </c>
      <c r="C42" s="46" t="s">
        <v>17</v>
      </c>
      <c r="D42" s="46" t="s">
        <v>18</v>
      </c>
      <c r="E42" s="47" t="s">
        <v>309</v>
      </c>
      <c r="F42" s="46" t="s">
        <v>67</v>
      </c>
      <c r="G42" s="64">
        <f>G43</f>
        <v>4745</v>
      </c>
      <c r="H42" s="64">
        <f>H43</f>
        <v>802.4</v>
      </c>
      <c r="I42" s="64">
        <f>I43</f>
        <v>4942.2</v>
      </c>
      <c r="J42" s="64">
        <f>J43</f>
        <v>5139.4</v>
      </c>
    </row>
    <row r="43" spans="1:10" ht="45">
      <c r="A43" s="20" t="s">
        <v>229</v>
      </c>
      <c r="B43" s="45" t="s">
        <v>69</v>
      </c>
      <c r="C43" s="46" t="s">
        <v>17</v>
      </c>
      <c r="D43" s="46" t="s">
        <v>18</v>
      </c>
      <c r="E43" s="47" t="s">
        <v>309</v>
      </c>
      <c r="F43" s="46" t="s">
        <v>65</v>
      </c>
      <c r="G43" s="64">
        <v>4745</v>
      </c>
      <c r="H43" s="64">
        <v>802.4</v>
      </c>
      <c r="I43" s="64">
        <v>4942.2</v>
      </c>
      <c r="J43" s="64">
        <v>5139.4</v>
      </c>
    </row>
    <row r="44" spans="1:10" s="1" customFormat="1" ht="21" customHeight="1">
      <c r="A44" s="20" t="s">
        <v>230</v>
      </c>
      <c r="B44" s="45" t="s">
        <v>70</v>
      </c>
      <c r="C44" s="46" t="s">
        <v>17</v>
      </c>
      <c r="D44" s="46" t="s">
        <v>18</v>
      </c>
      <c r="E44" s="47" t="s">
        <v>309</v>
      </c>
      <c r="F44" s="46" t="s">
        <v>68</v>
      </c>
      <c r="G44" s="64">
        <f>G45</f>
        <v>0.1</v>
      </c>
      <c r="H44" s="64">
        <f>H45</f>
        <v>0</v>
      </c>
      <c r="I44" s="64">
        <v>0.1</v>
      </c>
      <c r="J44" s="64">
        <v>0.1</v>
      </c>
    </row>
    <row r="45" spans="1:10" s="1" customFormat="1" ht="15">
      <c r="A45" s="20" t="s">
        <v>231</v>
      </c>
      <c r="B45" s="45" t="s">
        <v>71</v>
      </c>
      <c r="C45" s="46" t="s">
        <v>17</v>
      </c>
      <c r="D45" s="46" t="s">
        <v>18</v>
      </c>
      <c r="E45" s="47" t="s">
        <v>309</v>
      </c>
      <c r="F45" s="46" t="s">
        <v>66</v>
      </c>
      <c r="G45" s="64">
        <v>0.1</v>
      </c>
      <c r="H45" s="64">
        <v>0</v>
      </c>
      <c r="I45" s="64">
        <v>0.1</v>
      </c>
      <c r="J45" s="64">
        <v>0.1</v>
      </c>
    </row>
    <row r="46" spans="1:10" s="1" customFormat="1" ht="60">
      <c r="A46" s="20" t="s">
        <v>232</v>
      </c>
      <c r="B46" s="45" t="s">
        <v>350</v>
      </c>
      <c r="C46" s="46" t="s">
        <v>17</v>
      </c>
      <c r="D46" s="46" t="s">
        <v>18</v>
      </c>
      <c r="E46" s="47" t="s">
        <v>310</v>
      </c>
      <c r="F46" s="46"/>
      <c r="G46" s="64">
        <f>G47+G50</f>
        <v>5170.700000000001</v>
      </c>
      <c r="H46" s="64">
        <f>H47+H50</f>
        <v>1014.2</v>
      </c>
      <c r="I46" s="64">
        <f>I47+I50</f>
        <v>5385.8</v>
      </c>
      <c r="J46" s="64">
        <f>J47+J50</f>
        <v>5600.9</v>
      </c>
    </row>
    <row r="47" spans="1:10" s="1" customFormat="1" ht="75">
      <c r="A47" s="20" t="s">
        <v>233</v>
      </c>
      <c r="B47" s="45" t="s">
        <v>61</v>
      </c>
      <c r="C47" s="46" t="s">
        <v>17</v>
      </c>
      <c r="D47" s="46" t="s">
        <v>18</v>
      </c>
      <c r="E47" s="47" t="s">
        <v>310</v>
      </c>
      <c r="F47" s="46" t="s">
        <v>59</v>
      </c>
      <c r="G47" s="64">
        <f>G48</f>
        <v>4837.1</v>
      </c>
      <c r="H47" s="64">
        <f>H48</f>
        <v>875.9</v>
      </c>
      <c r="I47" s="64">
        <f>I48</f>
        <v>5037.8</v>
      </c>
      <c r="J47" s="64">
        <f>J48</f>
        <v>5240.9</v>
      </c>
    </row>
    <row r="48" spans="1:10" s="1" customFormat="1" ht="30">
      <c r="A48" s="20" t="s">
        <v>234</v>
      </c>
      <c r="B48" s="45" t="s">
        <v>63</v>
      </c>
      <c r="C48" s="46" t="s">
        <v>17</v>
      </c>
      <c r="D48" s="46" t="s">
        <v>18</v>
      </c>
      <c r="E48" s="47" t="s">
        <v>310</v>
      </c>
      <c r="F48" s="46" t="s">
        <v>60</v>
      </c>
      <c r="G48" s="64">
        <v>4837.1</v>
      </c>
      <c r="H48" s="64">
        <v>875.9</v>
      </c>
      <c r="I48" s="64">
        <v>5037.8</v>
      </c>
      <c r="J48" s="64">
        <v>5240.9</v>
      </c>
    </row>
    <row r="49" spans="1:10" s="1" customFormat="1" ht="35.25" customHeight="1">
      <c r="A49" s="20" t="s">
        <v>235</v>
      </c>
      <c r="B49" s="45" t="s">
        <v>96</v>
      </c>
      <c r="C49" s="46" t="s">
        <v>17</v>
      </c>
      <c r="D49" s="46" t="s">
        <v>18</v>
      </c>
      <c r="E49" s="47" t="s">
        <v>310</v>
      </c>
      <c r="F49" s="46" t="s">
        <v>67</v>
      </c>
      <c r="G49" s="64">
        <f>G50</f>
        <v>333.6</v>
      </c>
      <c r="H49" s="64">
        <f>H50</f>
        <v>138.3</v>
      </c>
      <c r="I49" s="64">
        <f>I50</f>
        <v>348</v>
      </c>
      <c r="J49" s="64">
        <f>J50</f>
        <v>360</v>
      </c>
    </row>
    <row r="50" spans="1:10" ht="45">
      <c r="A50" s="20" t="s">
        <v>241</v>
      </c>
      <c r="B50" s="45" t="s">
        <v>69</v>
      </c>
      <c r="C50" s="46" t="s">
        <v>17</v>
      </c>
      <c r="D50" s="46" t="s">
        <v>18</v>
      </c>
      <c r="E50" s="47" t="s">
        <v>310</v>
      </c>
      <c r="F50" s="46" t="s">
        <v>65</v>
      </c>
      <c r="G50" s="64">
        <v>333.6</v>
      </c>
      <c r="H50" s="64">
        <v>138.3</v>
      </c>
      <c r="I50" s="64">
        <v>348</v>
      </c>
      <c r="J50" s="64">
        <v>360</v>
      </c>
    </row>
    <row r="51" spans="1:10" s="1" customFormat="1" ht="28.5">
      <c r="A51" s="15" t="s">
        <v>242</v>
      </c>
      <c r="B51" s="136" t="s">
        <v>364</v>
      </c>
      <c r="C51" s="49" t="s">
        <v>17</v>
      </c>
      <c r="D51" s="49" t="s">
        <v>360</v>
      </c>
      <c r="E51" s="50"/>
      <c r="F51" s="49"/>
      <c r="G51" s="62">
        <f aca="true" t="shared" si="4" ref="G51:J53">G52</f>
        <v>10447.3</v>
      </c>
      <c r="H51" s="62">
        <f t="shared" si="4"/>
        <v>0</v>
      </c>
      <c r="I51" s="62">
        <f t="shared" si="4"/>
        <v>0</v>
      </c>
      <c r="J51" s="62">
        <f t="shared" si="4"/>
        <v>0</v>
      </c>
    </row>
    <row r="52" spans="1:10" s="1" customFormat="1" ht="30">
      <c r="A52" s="20" t="s">
        <v>243</v>
      </c>
      <c r="B52" s="45" t="s">
        <v>359</v>
      </c>
      <c r="C52" s="46" t="s">
        <v>17</v>
      </c>
      <c r="D52" s="46" t="s">
        <v>360</v>
      </c>
      <c r="E52" s="47" t="s">
        <v>361</v>
      </c>
      <c r="F52" s="46"/>
      <c r="G52" s="64">
        <f t="shared" si="4"/>
        <v>10447.3</v>
      </c>
      <c r="H52" s="64">
        <f t="shared" si="4"/>
        <v>0</v>
      </c>
      <c r="I52" s="64">
        <f t="shared" si="4"/>
        <v>0</v>
      </c>
      <c r="J52" s="64">
        <f t="shared" si="4"/>
        <v>0</v>
      </c>
    </row>
    <row r="53" spans="1:10" s="1" customFormat="1" ht="18.75" customHeight="1">
      <c r="A53" s="20" t="s">
        <v>244</v>
      </c>
      <c r="B53" s="45" t="s">
        <v>70</v>
      </c>
      <c r="C53" s="46" t="s">
        <v>17</v>
      </c>
      <c r="D53" s="46" t="s">
        <v>360</v>
      </c>
      <c r="E53" s="47" t="s">
        <v>361</v>
      </c>
      <c r="F53" s="46" t="s">
        <v>68</v>
      </c>
      <c r="G53" s="64">
        <f t="shared" si="4"/>
        <v>10447.3</v>
      </c>
      <c r="H53" s="64">
        <f t="shared" si="4"/>
        <v>0</v>
      </c>
      <c r="I53" s="64">
        <f t="shared" si="4"/>
        <v>0</v>
      </c>
      <c r="J53" s="64">
        <f t="shared" si="4"/>
        <v>0</v>
      </c>
    </row>
    <row r="54" spans="1:10" s="1" customFormat="1" ht="20.25" customHeight="1">
      <c r="A54" s="20" t="s">
        <v>245</v>
      </c>
      <c r="B54" s="45" t="s">
        <v>363</v>
      </c>
      <c r="C54" s="46" t="s">
        <v>17</v>
      </c>
      <c r="D54" s="46" t="s">
        <v>360</v>
      </c>
      <c r="E54" s="47" t="s">
        <v>361</v>
      </c>
      <c r="F54" s="46" t="s">
        <v>362</v>
      </c>
      <c r="G54" s="137">
        <v>10447.3</v>
      </c>
      <c r="H54" s="137">
        <v>0</v>
      </c>
      <c r="I54" s="137">
        <v>0</v>
      </c>
      <c r="J54" s="137">
        <v>0</v>
      </c>
    </row>
    <row r="55" spans="1:10" s="1" customFormat="1" ht="15">
      <c r="A55" s="15" t="s">
        <v>246</v>
      </c>
      <c r="B55" s="63" t="s">
        <v>19</v>
      </c>
      <c r="C55" s="49" t="s">
        <v>17</v>
      </c>
      <c r="D55" s="49" t="s">
        <v>20</v>
      </c>
      <c r="E55" s="50"/>
      <c r="F55" s="46"/>
      <c r="G55" s="62">
        <f>G58</f>
        <v>0</v>
      </c>
      <c r="H55" s="62">
        <f>H58</f>
        <v>0</v>
      </c>
      <c r="I55" s="62">
        <f>I58</f>
        <v>2500</v>
      </c>
      <c r="J55" s="62">
        <f>J58</f>
        <v>2600</v>
      </c>
    </row>
    <row r="56" spans="1:10" ht="38.25" customHeight="1">
      <c r="A56" s="20" t="s">
        <v>247</v>
      </c>
      <c r="B56" s="45" t="s">
        <v>103</v>
      </c>
      <c r="C56" s="46" t="s">
        <v>17</v>
      </c>
      <c r="D56" s="46" t="s">
        <v>20</v>
      </c>
      <c r="E56" s="47" t="s">
        <v>365</v>
      </c>
      <c r="F56" s="46"/>
      <c r="G56" s="64">
        <f aca="true" t="shared" si="5" ref="G56:J57">G57</f>
        <v>0</v>
      </c>
      <c r="H56" s="64">
        <f t="shared" si="5"/>
        <v>0</v>
      </c>
      <c r="I56" s="64">
        <f t="shared" si="5"/>
        <v>2500</v>
      </c>
      <c r="J56" s="64">
        <f t="shared" si="5"/>
        <v>2600</v>
      </c>
    </row>
    <row r="57" spans="1:10" s="1" customFormat="1" ht="15">
      <c r="A57" s="20" t="s">
        <v>248</v>
      </c>
      <c r="B57" s="45" t="s">
        <v>70</v>
      </c>
      <c r="C57" s="46" t="s">
        <v>17</v>
      </c>
      <c r="D57" s="46" t="s">
        <v>20</v>
      </c>
      <c r="E57" s="47" t="s">
        <v>365</v>
      </c>
      <c r="F57" s="46" t="s">
        <v>68</v>
      </c>
      <c r="G57" s="64">
        <f t="shared" si="5"/>
        <v>0</v>
      </c>
      <c r="H57" s="64">
        <f t="shared" si="5"/>
        <v>0</v>
      </c>
      <c r="I57" s="64">
        <f t="shared" si="5"/>
        <v>2500</v>
      </c>
      <c r="J57" s="64">
        <f t="shared" si="5"/>
        <v>2600</v>
      </c>
    </row>
    <row r="58" spans="1:10" s="1" customFormat="1" ht="26.25" customHeight="1">
      <c r="A58" s="20" t="s">
        <v>249</v>
      </c>
      <c r="B58" s="45" t="s">
        <v>21</v>
      </c>
      <c r="C58" s="46" t="s">
        <v>17</v>
      </c>
      <c r="D58" s="46" t="s">
        <v>20</v>
      </c>
      <c r="E58" s="47" t="s">
        <v>365</v>
      </c>
      <c r="F58" s="46" t="s">
        <v>22</v>
      </c>
      <c r="G58" s="64">
        <v>0</v>
      </c>
      <c r="H58" s="64">
        <v>0</v>
      </c>
      <c r="I58" s="64">
        <v>2500</v>
      </c>
      <c r="J58" s="64">
        <v>2600</v>
      </c>
    </row>
    <row r="59" spans="1:10" s="1" customFormat="1" ht="25.5" customHeight="1">
      <c r="A59" s="15" t="s">
        <v>370</v>
      </c>
      <c r="B59" s="63" t="s">
        <v>23</v>
      </c>
      <c r="C59" s="49" t="s">
        <v>17</v>
      </c>
      <c r="D59" s="49" t="s">
        <v>24</v>
      </c>
      <c r="E59" s="50"/>
      <c r="F59" s="49"/>
      <c r="G59" s="62">
        <f>G60+G63</f>
        <v>209.2</v>
      </c>
      <c r="H59" s="62">
        <f>H60+H63</f>
        <v>0</v>
      </c>
      <c r="I59" s="62">
        <f>I60+I63</f>
        <v>209.6</v>
      </c>
      <c r="J59" s="62">
        <f>J60+J63</f>
        <v>210</v>
      </c>
    </row>
    <row r="60" spans="1:10" s="1" customFormat="1" ht="39.75" customHeight="1">
      <c r="A60" s="71" t="s">
        <v>371</v>
      </c>
      <c r="B60" s="72" t="s">
        <v>120</v>
      </c>
      <c r="C60" s="73" t="s">
        <v>17</v>
      </c>
      <c r="D60" s="73" t="s">
        <v>24</v>
      </c>
      <c r="E60" s="74" t="s">
        <v>336</v>
      </c>
      <c r="F60" s="73"/>
      <c r="G60" s="56">
        <f aca="true" t="shared" si="6" ref="G60:J61">G61</f>
        <v>200</v>
      </c>
      <c r="H60" s="56">
        <f t="shared" si="6"/>
        <v>0</v>
      </c>
      <c r="I60" s="56">
        <f t="shared" si="6"/>
        <v>200</v>
      </c>
      <c r="J60" s="56">
        <f t="shared" si="6"/>
        <v>200</v>
      </c>
    </row>
    <row r="61" spans="1:10" s="1" customFormat="1" ht="36.75" customHeight="1">
      <c r="A61" s="71" t="s">
        <v>372</v>
      </c>
      <c r="B61" s="72" t="s">
        <v>96</v>
      </c>
      <c r="C61" s="73" t="s">
        <v>17</v>
      </c>
      <c r="D61" s="73" t="s">
        <v>24</v>
      </c>
      <c r="E61" s="74" t="s">
        <v>336</v>
      </c>
      <c r="F61" s="73" t="s">
        <v>67</v>
      </c>
      <c r="G61" s="56">
        <f t="shared" si="6"/>
        <v>200</v>
      </c>
      <c r="H61" s="56">
        <f t="shared" si="6"/>
        <v>0</v>
      </c>
      <c r="I61" s="56">
        <f t="shared" si="6"/>
        <v>200</v>
      </c>
      <c r="J61" s="56">
        <f t="shared" si="6"/>
        <v>200</v>
      </c>
    </row>
    <row r="62" spans="1:10" s="1" customFormat="1" ht="48" customHeight="1">
      <c r="A62" s="71" t="s">
        <v>373</v>
      </c>
      <c r="B62" s="72" t="s">
        <v>69</v>
      </c>
      <c r="C62" s="73" t="s">
        <v>17</v>
      </c>
      <c r="D62" s="73" t="s">
        <v>24</v>
      </c>
      <c r="E62" s="74" t="s">
        <v>336</v>
      </c>
      <c r="F62" s="73" t="s">
        <v>65</v>
      </c>
      <c r="G62" s="52">
        <v>200</v>
      </c>
      <c r="H62" s="52">
        <v>0</v>
      </c>
      <c r="I62" s="52">
        <v>200</v>
      </c>
      <c r="J62" s="52">
        <v>200</v>
      </c>
    </row>
    <row r="63" spans="1:10" ht="66" customHeight="1">
      <c r="A63" s="71" t="s">
        <v>374</v>
      </c>
      <c r="B63" s="72" t="s">
        <v>349</v>
      </c>
      <c r="C63" s="73" t="s">
        <v>17</v>
      </c>
      <c r="D63" s="73" t="s">
        <v>24</v>
      </c>
      <c r="E63" s="74" t="s">
        <v>311</v>
      </c>
      <c r="F63" s="73"/>
      <c r="G63" s="64">
        <f aca="true" t="shared" si="7" ref="G63:J64">G64</f>
        <v>9.2</v>
      </c>
      <c r="H63" s="64">
        <f t="shared" si="7"/>
        <v>0</v>
      </c>
      <c r="I63" s="64">
        <f t="shared" si="7"/>
        <v>9.6</v>
      </c>
      <c r="J63" s="64">
        <f t="shared" si="7"/>
        <v>10</v>
      </c>
    </row>
    <row r="64" spans="1:10" ht="30">
      <c r="A64" s="71" t="s">
        <v>375</v>
      </c>
      <c r="B64" s="72" t="s">
        <v>96</v>
      </c>
      <c r="C64" s="73" t="s">
        <v>17</v>
      </c>
      <c r="D64" s="73" t="s">
        <v>24</v>
      </c>
      <c r="E64" s="74" t="s">
        <v>311</v>
      </c>
      <c r="F64" s="73" t="s">
        <v>67</v>
      </c>
      <c r="G64" s="64">
        <f t="shared" si="7"/>
        <v>9.2</v>
      </c>
      <c r="H64" s="64">
        <f t="shared" si="7"/>
        <v>0</v>
      </c>
      <c r="I64" s="64">
        <f t="shared" si="7"/>
        <v>9.6</v>
      </c>
      <c r="J64" s="64">
        <f t="shared" si="7"/>
        <v>10</v>
      </c>
    </row>
    <row r="65" spans="1:10" ht="45">
      <c r="A65" s="71" t="s">
        <v>376</v>
      </c>
      <c r="B65" s="72" t="s">
        <v>69</v>
      </c>
      <c r="C65" s="73" t="s">
        <v>17</v>
      </c>
      <c r="D65" s="73" t="s">
        <v>24</v>
      </c>
      <c r="E65" s="74" t="s">
        <v>311</v>
      </c>
      <c r="F65" s="73" t="s">
        <v>65</v>
      </c>
      <c r="G65" s="137">
        <v>9.2</v>
      </c>
      <c r="H65" s="137">
        <v>0</v>
      </c>
      <c r="I65" s="137">
        <v>9.6</v>
      </c>
      <c r="J65" s="137">
        <v>10</v>
      </c>
    </row>
    <row r="66" spans="1:10" s="1" customFormat="1" ht="42.75">
      <c r="A66" s="15" t="s">
        <v>250</v>
      </c>
      <c r="B66" s="58" t="s">
        <v>25</v>
      </c>
      <c r="C66" s="49" t="s">
        <v>17</v>
      </c>
      <c r="D66" s="49" t="s">
        <v>26</v>
      </c>
      <c r="E66" s="50"/>
      <c r="F66" s="46"/>
      <c r="G66" s="62">
        <f>G67</f>
        <v>92.5</v>
      </c>
      <c r="H66" s="62">
        <f>H67</f>
        <v>0.3</v>
      </c>
      <c r="I66" s="62">
        <f>I67</f>
        <v>72.5</v>
      </c>
      <c r="J66" s="62">
        <f>J67</f>
        <v>72.5</v>
      </c>
    </row>
    <row r="67" spans="1:10" ht="57">
      <c r="A67" s="15" t="s">
        <v>251</v>
      </c>
      <c r="B67" s="63" t="s">
        <v>167</v>
      </c>
      <c r="C67" s="49" t="s">
        <v>17</v>
      </c>
      <c r="D67" s="49" t="s">
        <v>168</v>
      </c>
      <c r="E67" s="50"/>
      <c r="F67" s="49"/>
      <c r="G67" s="62">
        <f>G68+G71</f>
        <v>92.5</v>
      </c>
      <c r="H67" s="62">
        <f>H68+H71</f>
        <v>0.3</v>
      </c>
      <c r="I67" s="62">
        <f>I68+I71</f>
        <v>72.5</v>
      </c>
      <c r="J67" s="62">
        <f>J68+J71</f>
        <v>72.5</v>
      </c>
    </row>
    <row r="68" spans="1:10" s="1" customFormat="1" ht="110.25" customHeight="1">
      <c r="A68" s="20" t="s">
        <v>252</v>
      </c>
      <c r="B68" s="45" t="s">
        <v>338</v>
      </c>
      <c r="C68" s="46" t="s">
        <v>17</v>
      </c>
      <c r="D68" s="46" t="s">
        <v>168</v>
      </c>
      <c r="E68" s="47" t="s">
        <v>312</v>
      </c>
      <c r="F68" s="46"/>
      <c r="G68" s="64">
        <f>G70</f>
        <v>2.5</v>
      </c>
      <c r="H68" s="64">
        <f>H70</f>
        <v>0.3</v>
      </c>
      <c r="I68" s="64">
        <f>I70</f>
        <v>2.5</v>
      </c>
      <c r="J68" s="64">
        <f>J70</f>
        <v>2.5</v>
      </c>
    </row>
    <row r="69" spans="1:10" s="1" customFormat="1" ht="30">
      <c r="A69" s="20" t="s">
        <v>253</v>
      </c>
      <c r="B69" s="45" t="s">
        <v>96</v>
      </c>
      <c r="C69" s="46" t="s">
        <v>17</v>
      </c>
      <c r="D69" s="46" t="s">
        <v>168</v>
      </c>
      <c r="E69" s="47" t="s">
        <v>312</v>
      </c>
      <c r="F69" s="46" t="s">
        <v>67</v>
      </c>
      <c r="G69" s="64">
        <f>G70</f>
        <v>2.5</v>
      </c>
      <c r="H69" s="64">
        <f>H70</f>
        <v>0.3</v>
      </c>
      <c r="I69" s="64">
        <f>I70</f>
        <v>2.5</v>
      </c>
      <c r="J69" s="64">
        <f>J70</f>
        <v>2.5</v>
      </c>
    </row>
    <row r="70" spans="1:10" s="1" customFormat="1" ht="45">
      <c r="A70" s="20" t="s">
        <v>254</v>
      </c>
      <c r="B70" s="45" t="s">
        <v>69</v>
      </c>
      <c r="C70" s="46" t="s">
        <v>17</v>
      </c>
      <c r="D70" s="46" t="s">
        <v>168</v>
      </c>
      <c r="E70" s="47" t="s">
        <v>312</v>
      </c>
      <c r="F70" s="46" t="s">
        <v>65</v>
      </c>
      <c r="G70" s="137">
        <v>2.5</v>
      </c>
      <c r="H70" s="137">
        <v>0.3</v>
      </c>
      <c r="I70" s="137">
        <v>2.5</v>
      </c>
      <c r="J70" s="137">
        <v>2.5</v>
      </c>
    </row>
    <row r="71" spans="1:10" ht="80.25" customHeight="1">
      <c r="A71" s="20" t="s">
        <v>255</v>
      </c>
      <c r="B71" s="45" t="s">
        <v>94</v>
      </c>
      <c r="C71" s="46" t="s">
        <v>17</v>
      </c>
      <c r="D71" s="46" t="s">
        <v>168</v>
      </c>
      <c r="E71" s="47" t="s">
        <v>313</v>
      </c>
      <c r="F71" s="46"/>
      <c r="G71" s="64">
        <f aca="true" t="shared" si="8" ref="G71:J72">G72</f>
        <v>90</v>
      </c>
      <c r="H71" s="64">
        <f t="shared" si="8"/>
        <v>0</v>
      </c>
      <c r="I71" s="64">
        <f t="shared" si="8"/>
        <v>70</v>
      </c>
      <c r="J71" s="64">
        <f t="shared" si="8"/>
        <v>70</v>
      </c>
    </row>
    <row r="72" spans="1:10" ht="30">
      <c r="A72" s="20" t="s">
        <v>256</v>
      </c>
      <c r="B72" s="45" t="s">
        <v>96</v>
      </c>
      <c r="C72" s="46" t="s">
        <v>17</v>
      </c>
      <c r="D72" s="46" t="s">
        <v>168</v>
      </c>
      <c r="E72" s="47" t="s">
        <v>313</v>
      </c>
      <c r="F72" s="46" t="s">
        <v>67</v>
      </c>
      <c r="G72" s="64">
        <f t="shared" si="8"/>
        <v>90</v>
      </c>
      <c r="H72" s="64">
        <f t="shared" si="8"/>
        <v>0</v>
      </c>
      <c r="I72" s="64">
        <f t="shared" si="8"/>
        <v>70</v>
      </c>
      <c r="J72" s="64">
        <f t="shared" si="8"/>
        <v>70</v>
      </c>
    </row>
    <row r="73" spans="1:10" ht="45">
      <c r="A73" s="20" t="s">
        <v>257</v>
      </c>
      <c r="B73" s="45" t="s">
        <v>69</v>
      </c>
      <c r="C73" s="46" t="s">
        <v>17</v>
      </c>
      <c r="D73" s="46" t="s">
        <v>168</v>
      </c>
      <c r="E73" s="47" t="s">
        <v>313</v>
      </c>
      <c r="F73" s="46" t="s">
        <v>65</v>
      </c>
      <c r="G73" s="137">
        <f>70+20</f>
        <v>90</v>
      </c>
      <c r="H73" s="137">
        <v>0</v>
      </c>
      <c r="I73" s="137">
        <v>70</v>
      </c>
      <c r="J73" s="137">
        <v>70</v>
      </c>
    </row>
    <row r="74" spans="1:10" s="1" customFormat="1" ht="15">
      <c r="A74" s="15" t="s">
        <v>121</v>
      </c>
      <c r="B74" s="59" t="s">
        <v>27</v>
      </c>
      <c r="C74" s="49" t="s">
        <v>17</v>
      </c>
      <c r="D74" s="49" t="s">
        <v>28</v>
      </c>
      <c r="E74" s="47"/>
      <c r="F74" s="46"/>
      <c r="G74" s="62">
        <f>G75+G79</f>
        <v>800</v>
      </c>
      <c r="H74" s="62">
        <f>H75+H79</f>
        <v>0</v>
      </c>
      <c r="I74" s="62">
        <f>I75+I79</f>
        <v>800</v>
      </c>
      <c r="J74" s="62">
        <f>J75+J79</f>
        <v>800</v>
      </c>
    </row>
    <row r="75" spans="1:10" ht="15">
      <c r="A75" s="15" t="s">
        <v>122</v>
      </c>
      <c r="B75" s="76" t="s">
        <v>29</v>
      </c>
      <c r="C75" s="49" t="s">
        <v>17</v>
      </c>
      <c r="D75" s="49" t="s">
        <v>30</v>
      </c>
      <c r="E75" s="50"/>
      <c r="F75" s="49"/>
      <c r="G75" s="62">
        <f>G76</f>
        <v>600</v>
      </c>
      <c r="H75" s="62">
        <f>H76</f>
        <v>0</v>
      </c>
      <c r="I75" s="62">
        <f>I76</f>
        <v>600</v>
      </c>
      <c r="J75" s="62">
        <f>J76</f>
        <v>600</v>
      </c>
    </row>
    <row r="76" spans="1:10" ht="60">
      <c r="A76" s="20" t="s">
        <v>123</v>
      </c>
      <c r="B76" s="30" t="s">
        <v>95</v>
      </c>
      <c r="C76" s="46" t="s">
        <v>17</v>
      </c>
      <c r="D76" s="46" t="s">
        <v>30</v>
      </c>
      <c r="E76" s="47" t="s">
        <v>314</v>
      </c>
      <c r="F76" s="46"/>
      <c r="G76" s="64">
        <f>G78</f>
        <v>600</v>
      </c>
      <c r="H76" s="64">
        <f>H78</f>
        <v>0</v>
      </c>
      <c r="I76" s="64">
        <f>I78</f>
        <v>600</v>
      </c>
      <c r="J76" s="64">
        <f>J78</f>
        <v>600</v>
      </c>
    </row>
    <row r="77" spans="1:12" ht="41.25" customHeight="1">
      <c r="A77" s="20" t="s">
        <v>124</v>
      </c>
      <c r="B77" s="30" t="s">
        <v>96</v>
      </c>
      <c r="C77" s="46" t="s">
        <v>17</v>
      </c>
      <c r="D77" s="46" t="s">
        <v>30</v>
      </c>
      <c r="E77" s="47" t="s">
        <v>314</v>
      </c>
      <c r="F77" s="46" t="s">
        <v>67</v>
      </c>
      <c r="G77" s="64">
        <f>G78</f>
        <v>600</v>
      </c>
      <c r="H77" s="64">
        <f>H78</f>
        <v>0</v>
      </c>
      <c r="I77" s="64">
        <f>I78</f>
        <v>600</v>
      </c>
      <c r="J77" s="64">
        <f>J78</f>
        <v>600</v>
      </c>
      <c r="L77" s="8"/>
    </row>
    <row r="78" spans="1:10" ht="40.5" customHeight="1">
      <c r="A78" s="20" t="s">
        <v>125</v>
      </c>
      <c r="B78" s="30" t="s">
        <v>69</v>
      </c>
      <c r="C78" s="46" t="s">
        <v>17</v>
      </c>
      <c r="D78" s="46" t="s">
        <v>30</v>
      </c>
      <c r="E78" s="47" t="s">
        <v>314</v>
      </c>
      <c r="F78" s="46" t="s">
        <v>65</v>
      </c>
      <c r="G78" s="137">
        <v>600</v>
      </c>
      <c r="H78" s="137">
        <v>0</v>
      </c>
      <c r="I78" s="137">
        <v>600</v>
      </c>
      <c r="J78" s="137">
        <v>600</v>
      </c>
    </row>
    <row r="79" spans="1:10" s="1" customFormat="1" ht="15">
      <c r="A79" s="15" t="s">
        <v>258</v>
      </c>
      <c r="B79" s="59" t="s">
        <v>236</v>
      </c>
      <c r="C79" s="49" t="s">
        <v>17</v>
      </c>
      <c r="D79" s="49" t="s">
        <v>237</v>
      </c>
      <c r="E79" s="47"/>
      <c r="F79" s="46"/>
      <c r="G79" s="62">
        <f>G80</f>
        <v>200</v>
      </c>
      <c r="H79" s="62">
        <f>H80</f>
        <v>0</v>
      </c>
      <c r="I79" s="62">
        <f>I80</f>
        <v>200</v>
      </c>
      <c r="J79" s="62">
        <f>J80</f>
        <v>200</v>
      </c>
    </row>
    <row r="80" spans="1:10" s="1" customFormat="1" ht="45">
      <c r="A80" s="20" t="s">
        <v>259</v>
      </c>
      <c r="B80" s="45" t="s">
        <v>114</v>
      </c>
      <c r="C80" s="46" t="s">
        <v>17</v>
      </c>
      <c r="D80" s="46" t="s">
        <v>237</v>
      </c>
      <c r="E80" s="47" t="s">
        <v>315</v>
      </c>
      <c r="F80" s="46"/>
      <c r="G80" s="64">
        <f>G82</f>
        <v>200</v>
      </c>
      <c r="H80" s="64">
        <f>H82</f>
        <v>0</v>
      </c>
      <c r="I80" s="64">
        <f>I82</f>
        <v>200</v>
      </c>
      <c r="J80" s="64">
        <f>J82</f>
        <v>200</v>
      </c>
    </row>
    <row r="81" spans="1:10" s="1" customFormat="1" ht="30">
      <c r="A81" s="20" t="s">
        <v>260</v>
      </c>
      <c r="B81" s="30" t="s">
        <v>96</v>
      </c>
      <c r="C81" s="46" t="s">
        <v>17</v>
      </c>
      <c r="D81" s="46" t="s">
        <v>237</v>
      </c>
      <c r="E81" s="47" t="s">
        <v>315</v>
      </c>
      <c r="F81" s="46" t="s">
        <v>67</v>
      </c>
      <c r="G81" s="64">
        <f>G82</f>
        <v>200</v>
      </c>
      <c r="H81" s="64">
        <f>H82</f>
        <v>0</v>
      </c>
      <c r="I81" s="64">
        <f>I82</f>
        <v>200</v>
      </c>
      <c r="J81" s="64">
        <f>J82</f>
        <v>200</v>
      </c>
    </row>
    <row r="82" spans="1:10" s="1" customFormat="1" ht="40.5" customHeight="1">
      <c r="A82" s="20" t="s">
        <v>261</v>
      </c>
      <c r="B82" s="30" t="s">
        <v>69</v>
      </c>
      <c r="C82" s="46" t="s">
        <v>17</v>
      </c>
      <c r="D82" s="46" t="s">
        <v>237</v>
      </c>
      <c r="E82" s="47" t="s">
        <v>315</v>
      </c>
      <c r="F82" s="46" t="s">
        <v>65</v>
      </c>
      <c r="G82" s="137">
        <v>200</v>
      </c>
      <c r="H82" s="137">
        <v>0</v>
      </c>
      <c r="I82" s="137">
        <v>200</v>
      </c>
      <c r="J82" s="137">
        <v>200</v>
      </c>
    </row>
    <row r="83" spans="1:10" s="1" customFormat="1" ht="28.5">
      <c r="A83" s="15" t="s">
        <v>126</v>
      </c>
      <c r="B83" s="58" t="s">
        <v>31</v>
      </c>
      <c r="C83" s="49" t="s">
        <v>17</v>
      </c>
      <c r="D83" s="49" t="s">
        <v>32</v>
      </c>
      <c r="E83" s="50"/>
      <c r="F83" s="46"/>
      <c r="G83" s="62">
        <f>G84</f>
        <v>108100.1</v>
      </c>
      <c r="H83" s="62">
        <f>H84</f>
        <v>2401.9</v>
      </c>
      <c r="I83" s="62">
        <f>I84</f>
        <v>41491.4</v>
      </c>
      <c r="J83" s="62">
        <f>J84</f>
        <v>41491.4</v>
      </c>
    </row>
    <row r="84" spans="1:10" ht="15">
      <c r="A84" s="15" t="s">
        <v>127</v>
      </c>
      <c r="B84" s="63" t="s">
        <v>85</v>
      </c>
      <c r="C84" s="49" t="s">
        <v>17</v>
      </c>
      <c r="D84" s="49" t="s">
        <v>33</v>
      </c>
      <c r="E84" s="50"/>
      <c r="F84" s="49"/>
      <c r="G84" s="138">
        <f>G85+G88+G91+G94+G99+G97+G102+G105</f>
        <v>108100.1</v>
      </c>
      <c r="H84" s="138">
        <f>H85+H88+H91+H94+H99+H97+H102+H105</f>
        <v>2401.9</v>
      </c>
      <c r="I84" s="138">
        <f>I85+I94+I105</f>
        <v>41491.4</v>
      </c>
      <c r="J84" s="138">
        <f>J85+J94+J105</f>
        <v>41491.4</v>
      </c>
    </row>
    <row r="85" spans="1:10" s="1" customFormat="1" ht="30">
      <c r="A85" s="20" t="s">
        <v>339</v>
      </c>
      <c r="B85" s="45" t="s">
        <v>131</v>
      </c>
      <c r="C85" s="46" t="s">
        <v>17</v>
      </c>
      <c r="D85" s="46" t="s">
        <v>33</v>
      </c>
      <c r="E85" s="47" t="s">
        <v>316</v>
      </c>
      <c r="F85" s="46"/>
      <c r="G85" s="64">
        <f aca="true" t="shared" si="9" ref="G85:J86">G86</f>
        <v>30791.899999999998</v>
      </c>
      <c r="H85" s="64">
        <f t="shared" si="9"/>
        <v>828.8</v>
      </c>
      <c r="I85" s="64">
        <f t="shared" si="9"/>
        <v>17675.2</v>
      </c>
      <c r="J85" s="64">
        <f t="shared" si="9"/>
        <v>17675.2</v>
      </c>
    </row>
    <row r="86" spans="1:10" s="1" customFormat="1" ht="30">
      <c r="A86" s="20" t="s">
        <v>340</v>
      </c>
      <c r="B86" s="45" t="s">
        <v>96</v>
      </c>
      <c r="C86" s="46" t="s">
        <v>17</v>
      </c>
      <c r="D86" s="46" t="s">
        <v>33</v>
      </c>
      <c r="E86" s="47" t="s">
        <v>316</v>
      </c>
      <c r="F86" s="46" t="s">
        <v>67</v>
      </c>
      <c r="G86" s="64">
        <f t="shared" si="9"/>
        <v>30791.899999999998</v>
      </c>
      <c r="H86" s="64">
        <f t="shared" si="9"/>
        <v>828.8</v>
      </c>
      <c r="I86" s="64">
        <f t="shared" si="9"/>
        <v>17675.2</v>
      </c>
      <c r="J86" s="64">
        <f t="shared" si="9"/>
        <v>17675.2</v>
      </c>
    </row>
    <row r="87" spans="1:10" s="1" customFormat="1" ht="45.75" thickBot="1">
      <c r="A87" s="20" t="s">
        <v>341</v>
      </c>
      <c r="B87" s="45" t="s">
        <v>69</v>
      </c>
      <c r="C87" s="46" t="s">
        <v>17</v>
      </c>
      <c r="D87" s="46" t="s">
        <v>33</v>
      </c>
      <c r="E87" s="47" t="s">
        <v>316</v>
      </c>
      <c r="F87" s="46" t="s">
        <v>65</v>
      </c>
      <c r="G87" s="137">
        <f>29106.1-3439.5-183+5308.3</f>
        <v>30791.899999999998</v>
      </c>
      <c r="H87" s="137">
        <v>828.8</v>
      </c>
      <c r="I87" s="137">
        <v>17675.2</v>
      </c>
      <c r="J87" s="137">
        <v>17675.2</v>
      </c>
    </row>
    <row r="88" spans="1:10" s="1" customFormat="1" ht="75">
      <c r="A88" s="20" t="s">
        <v>342</v>
      </c>
      <c r="B88" s="162" t="s">
        <v>394</v>
      </c>
      <c r="C88" s="46" t="s">
        <v>17</v>
      </c>
      <c r="D88" s="46" t="s">
        <v>33</v>
      </c>
      <c r="E88" s="24" t="s">
        <v>395</v>
      </c>
      <c r="F88" s="46"/>
      <c r="G88" s="137">
        <f>G89</f>
        <v>6056.5</v>
      </c>
      <c r="H88" s="137">
        <f>H89</f>
        <v>0</v>
      </c>
      <c r="I88" s="137">
        <v>0</v>
      </c>
      <c r="J88" s="137">
        <v>0</v>
      </c>
    </row>
    <row r="89" spans="1:10" s="1" customFormat="1" ht="30">
      <c r="A89" s="20" t="s">
        <v>343</v>
      </c>
      <c r="B89" s="45" t="s">
        <v>96</v>
      </c>
      <c r="C89" s="46" t="s">
        <v>17</v>
      </c>
      <c r="D89" s="46" t="s">
        <v>33</v>
      </c>
      <c r="E89" s="24" t="s">
        <v>395</v>
      </c>
      <c r="F89" s="46" t="s">
        <v>67</v>
      </c>
      <c r="G89" s="137">
        <f>G90</f>
        <v>6056.5</v>
      </c>
      <c r="H89" s="137">
        <f>H90</f>
        <v>0</v>
      </c>
      <c r="I89" s="137">
        <v>0</v>
      </c>
      <c r="J89" s="137">
        <v>0</v>
      </c>
    </row>
    <row r="90" spans="1:10" s="1" customFormat="1" ht="45">
      <c r="A90" s="20" t="s">
        <v>344</v>
      </c>
      <c r="B90" s="45" t="s">
        <v>69</v>
      </c>
      <c r="C90" s="46" t="s">
        <v>17</v>
      </c>
      <c r="D90" s="46" t="s">
        <v>33</v>
      </c>
      <c r="E90" s="24" t="s">
        <v>395</v>
      </c>
      <c r="F90" s="46" t="s">
        <v>65</v>
      </c>
      <c r="G90" s="137">
        <v>6056.5</v>
      </c>
      <c r="H90" s="137">
        <v>0</v>
      </c>
      <c r="I90" s="137">
        <v>0</v>
      </c>
      <c r="J90" s="137">
        <v>0</v>
      </c>
    </row>
    <row r="91" spans="1:10" s="1" customFormat="1" ht="87" customHeight="1">
      <c r="A91" s="20" t="s">
        <v>345</v>
      </c>
      <c r="B91" s="163" t="s">
        <v>397</v>
      </c>
      <c r="C91" s="46" t="s">
        <v>17</v>
      </c>
      <c r="D91" s="46" t="s">
        <v>33</v>
      </c>
      <c r="E91" s="24" t="s">
        <v>396</v>
      </c>
      <c r="F91" s="46"/>
      <c r="G91" s="137">
        <f>G92</f>
        <v>501.9</v>
      </c>
      <c r="H91" s="137">
        <v>0</v>
      </c>
      <c r="I91" s="137">
        <v>0</v>
      </c>
      <c r="J91" s="137">
        <v>0</v>
      </c>
    </row>
    <row r="92" spans="1:10" s="1" customFormat="1" ht="48.75" customHeight="1">
      <c r="A92" s="20" t="s">
        <v>346</v>
      </c>
      <c r="B92" s="45" t="s">
        <v>96</v>
      </c>
      <c r="C92" s="46" t="s">
        <v>17</v>
      </c>
      <c r="D92" s="46" t="s">
        <v>33</v>
      </c>
      <c r="E92" s="24" t="s">
        <v>396</v>
      </c>
      <c r="F92" s="46" t="s">
        <v>67</v>
      </c>
      <c r="G92" s="137">
        <f>G93</f>
        <v>501.9</v>
      </c>
      <c r="H92" s="137">
        <f>H93</f>
        <v>0</v>
      </c>
      <c r="I92" s="137">
        <v>0</v>
      </c>
      <c r="J92" s="137">
        <v>0</v>
      </c>
    </row>
    <row r="93" spans="1:10" s="1" customFormat="1" ht="50.25" customHeight="1">
      <c r="A93" s="20" t="s">
        <v>347</v>
      </c>
      <c r="B93" s="45" t="s">
        <v>69</v>
      </c>
      <c r="C93" s="46" t="s">
        <v>17</v>
      </c>
      <c r="D93" s="46" t="s">
        <v>33</v>
      </c>
      <c r="E93" s="24" t="s">
        <v>396</v>
      </c>
      <c r="F93" s="46" t="s">
        <v>65</v>
      </c>
      <c r="G93" s="137">
        <f>318.9+183</f>
        <v>501.9</v>
      </c>
      <c r="H93" s="137">
        <v>0</v>
      </c>
      <c r="I93" s="137">
        <v>0</v>
      </c>
      <c r="J93" s="137">
        <v>0</v>
      </c>
    </row>
    <row r="94" spans="1:10" s="1" customFormat="1" ht="30">
      <c r="A94" s="20" t="s">
        <v>408</v>
      </c>
      <c r="B94" s="45" t="s">
        <v>108</v>
      </c>
      <c r="C94" s="46" t="s">
        <v>17</v>
      </c>
      <c r="D94" s="46" t="s">
        <v>33</v>
      </c>
      <c r="E94" s="47" t="s">
        <v>317</v>
      </c>
      <c r="F94" s="46"/>
      <c r="G94" s="64">
        <f aca="true" t="shared" si="10" ref="G94:J95">G95</f>
        <v>11375</v>
      </c>
      <c r="H94" s="64">
        <f t="shared" si="10"/>
        <v>1250</v>
      </c>
      <c r="I94" s="64">
        <f t="shared" si="10"/>
        <v>22316.2</v>
      </c>
      <c r="J94" s="64">
        <f t="shared" si="10"/>
        <v>22316.2</v>
      </c>
    </row>
    <row r="95" spans="1:10" s="1" customFormat="1" ht="40.5" customHeight="1">
      <c r="A95" s="20" t="s">
        <v>409</v>
      </c>
      <c r="B95" s="45" t="s">
        <v>96</v>
      </c>
      <c r="C95" s="46" t="s">
        <v>17</v>
      </c>
      <c r="D95" s="46" t="s">
        <v>33</v>
      </c>
      <c r="E95" s="47" t="s">
        <v>317</v>
      </c>
      <c r="F95" s="46" t="s">
        <v>67</v>
      </c>
      <c r="G95" s="64">
        <f t="shared" si="10"/>
        <v>11375</v>
      </c>
      <c r="H95" s="64">
        <f t="shared" si="10"/>
        <v>1250</v>
      </c>
      <c r="I95" s="64">
        <f t="shared" si="10"/>
        <v>22316.2</v>
      </c>
      <c r="J95" s="64">
        <f t="shared" si="10"/>
        <v>22316.2</v>
      </c>
    </row>
    <row r="96" spans="1:10" s="1" customFormat="1" ht="45">
      <c r="A96" s="20" t="s">
        <v>410</v>
      </c>
      <c r="B96" s="45" t="s">
        <v>69</v>
      </c>
      <c r="C96" s="46" t="s">
        <v>17</v>
      </c>
      <c r="D96" s="46" t="s">
        <v>33</v>
      </c>
      <c r="E96" s="47" t="s">
        <v>317</v>
      </c>
      <c r="F96" s="46" t="s">
        <v>65</v>
      </c>
      <c r="G96" s="137">
        <f>10408-724.7+1691.7</f>
        <v>11375</v>
      </c>
      <c r="H96" s="137">
        <v>1250</v>
      </c>
      <c r="I96" s="137">
        <v>22316.2</v>
      </c>
      <c r="J96" s="137">
        <v>22316.2</v>
      </c>
    </row>
    <row r="97" spans="1:10" s="1" customFormat="1" ht="15">
      <c r="A97" s="20" t="s">
        <v>420</v>
      </c>
      <c r="B97" s="45" t="s">
        <v>70</v>
      </c>
      <c r="C97" s="46" t="s">
        <v>17</v>
      </c>
      <c r="D97" s="46" t="s">
        <v>33</v>
      </c>
      <c r="E97" s="47" t="s">
        <v>317</v>
      </c>
      <c r="F97" s="46" t="s">
        <v>68</v>
      </c>
      <c r="G97" s="137">
        <f>G98</f>
        <v>233.1</v>
      </c>
      <c r="H97" s="137">
        <f>H98</f>
        <v>233.1</v>
      </c>
      <c r="I97" s="137">
        <f>I98</f>
        <v>0</v>
      </c>
      <c r="J97" s="137">
        <f>J98</f>
        <v>0</v>
      </c>
    </row>
    <row r="98" spans="1:10" s="1" customFormat="1" ht="15">
      <c r="A98" s="20" t="s">
        <v>420</v>
      </c>
      <c r="B98" s="45" t="s">
        <v>71</v>
      </c>
      <c r="C98" s="46" t="s">
        <v>17</v>
      </c>
      <c r="D98" s="46" t="s">
        <v>33</v>
      </c>
      <c r="E98" s="47" t="s">
        <v>317</v>
      </c>
      <c r="F98" s="46" t="s">
        <v>66</v>
      </c>
      <c r="G98" s="137">
        <v>233.1</v>
      </c>
      <c r="H98" s="137">
        <v>233.1</v>
      </c>
      <c r="I98" s="137">
        <v>0</v>
      </c>
      <c r="J98" s="137">
        <v>0</v>
      </c>
    </row>
    <row r="99" spans="1:10" s="1" customFormat="1" ht="82.5" customHeight="1">
      <c r="A99" s="20" t="s">
        <v>411</v>
      </c>
      <c r="B99" s="163" t="s">
        <v>398</v>
      </c>
      <c r="C99" s="46" t="s">
        <v>17</v>
      </c>
      <c r="D99" s="46" t="s">
        <v>33</v>
      </c>
      <c r="E99" s="24" t="s">
        <v>399</v>
      </c>
      <c r="F99" s="46"/>
      <c r="G99" s="137">
        <f>G100</f>
        <v>53596.1</v>
      </c>
      <c r="H99" s="137">
        <f>H100</f>
        <v>0</v>
      </c>
      <c r="I99" s="137">
        <v>0</v>
      </c>
      <c r="J99" s="137">
        <v>0</v>
      </c>
    </row>
    <row r="100" spans="1:10" s="1" customFormat="1" ht="39.75" customHeight="1">
      <c r="A100" s="20" t="s">
        <v>412</v>
      </c>
      <c r="B100" s="45" t="s">
        <v>96</v>
      </c>
      <c r="C100" s="46" t="s">
        <v>17</v>
      </c>
      <c r="D100" s="46" t="s">
        <v>33</v>
      </c>
      <c r="E100" s="24" t="s">
        <v>399</v>
      </c>
      <c r="F100" s="46" t="s">
        <v>67</v>
      </c>
      <c r="G100" s="137">
        <f>G101</f>
        <v>53596.1</v>
      </c>
      <c r="H100" s="137">
        <f>H101</f>
        <v>0</v>
      </c>
      <c r="I100" s="137">
        <v>0</v>
      </c>
      <c r="J100" s="137">
        <v>0</v>
      </c>
    </row>
    <row r="101" spans="1:10" s="1" customFormat="1" ht="45" customHeight="1">
      <c r="A101" s="20" t="s">
        <v>413</v>
      </c>
      <c r="B101" s="45" t="s">
        <v>69</v>
      </c>
      <c r="C101" s="46" t="s">
        <v>17</v>
      </c>
      <c r="D101" s="46" t="s">
        <v>33</v>
      </c>
      <c r="E101" s="24" t="s">
        <v>399</v>
      </c>
      <c r="F101" s="46" t="s">
        <v>65</v>
      </c>
      <c r="G101" s="137">
        <v>53596.1</v>
      </c>
      <c r="H101" s="137">
        <v>0</v>
      </c>
      <c r="I101" s="137">
        <v>0</v>
      </c>
      <c r="J101" s="137">
        <v>0</v>
      </c>
    </row>
    <row r="102" spans="1:10" s="1" customFormat="1" ht="91.5" customHeight="1">
      <c r="A102" s="20" t="s">
        <v>414</v>
      </c>
      <c r="B102" s="144" t="s">
        <v>400</v>
      </c>
      <c r="C102" s="46" t="s">
        <v>17</v>
      </c>
      <c r="D102" s="46" t="s">
        <v>33</v>
      </c>
      <c r="E102" s="24" t="s">
        <v>401</v>
      </c>
      <c r="F102" s="46"/>
      <c r="G102" s="137">
        <f>G103</f>
        <v>3545.6000000000004</v>
      </c>
      <c r="H102" s="137">
        <f>H103</f>
        <v>0</v>
      </c>
      <c r="I102" s="137">
        <v>0</v>
      </c>
      <c r="J102" s="137">
        <v>0</v>
      </c>
    </row>
    <row r="103" spans="1:10" s="1" customFormat="1" ht="38.25" customHeight="1">
      <c r="A103" s="20" t="s">
        <v>415</v>
      </c>
      <c r="B103" s="45" t="s">
        <v>96</v>
      </c>
      <c r="C103" s="46" t="s">
        <v>17</v>
      </c>
      <c r="D103" s="46" t="s">
        <v>33</v>
      </c>
      <c r="E103" s="24" t="s">
        <v>401</v>
      </c>
      <c r="F103" s="46" t="s">
        <v>67</v>
      </c>
      <c r="G103" s="137">
        <f>G104</f>
        <v>3545.6000000000004</v>
      </c>
      <c r="H103" s="137">
        <f>H104</f>
        <v>0</v>
      </c>
      <c r="I103" s="137">
        <v>0</v>
      </c>
      <c r="J103" s="137">
        <v>0</v>
      </c>
    </row>
    <row r="104" spans="1:10" s="1" customFormat="1" ht="43.5" customHeight="1">
      <c r="A104" s="20" t="s">
        <v>416</v>
      </c>
      <c r="B104" s="45" t="s">
        <v>69</v>
      </c>
      <c r="C104" s="46" t="s">
        <v>17</v>
      </c>
      <c r="D104" s="46" t="s">
        <v>33</v>
      </c>
      <c r="E104" s="24" t="s">
        <v>401</v>
      </c>
      <c r="F104" s="46" t="s">
        <v>65</v>
      </c>
      <c r="G104" s="137">
        <f>2820.9+724.7</f>
        <v>3545.6000000000004</v>
      </c>
      <c r="H104" s="137">
        <v>0</v>
      </c>
      <c r="I104" s="137">
        <v>0</v>
      </c>
      <c r="J104" s="137">
        <v>0</v>
      </c>
    </row>
    <row r="105" spans="1:10" ht="30">
      <c r="A105" s="20" t="s">
        <v>417</v>
      </c>
      <c r="B105" s="45" t="s">
        <v>109</v>
      </c>
      <c r="C105" s="46" t="s">
        <v>17</v>
      </c>
      <c r="D105" s="46" t="s">
        <v>33</v>
      </c>
      <c r="E105" s="47" t="s">
        <v>318</v>
      </c>
      <c r="F105" s="46"/>
      <c r="G105" s="64">
        <f aca="true" t="shared" si="11" ref="G105:J106">G106</f>
        <v>2000</v>
      </c>
      <c r="H105" s="64">
        <f t="shared" si="11"/>
        <v>90</v>
      </c>
      <c r="I105" s="64">
        <f t="shared" si="11"/>
        <v>1500</v>
      </c>
      <c r="J105" s="64">
        <f t="shared" si="11"/>
        <v>1500</v>
      </c>
    </row>
    <row r="106" spans="1:10" s="1" customFormat="1" ht="30">
      <c r="A106" s="20" t="s">
        <v>418</v>
      </c>
      <c r="B106" s="45" t="s">
        <v>96</v>
      </c>
      <c r="C106" s="46" t="s">
        <v>17</v>
      </c>
      <c r="D106" s="46" t="s">
        <v>33</v>
      </c>
      <c r="E106" s="47" t="s">
        <v>318</v>
      </c>
      <c r="F106" s="46" t="s">
        <v>67</v>
      </c>
      <c r="G106" s="64">
        <f t="shared" si="11"/>
        <v>2000</v>
      </c>
      <c r="H106" s="64">
        <f t="shared" si="11"/>
        <v>90</v>
      </c>
      <c r="I106" s="64">
        <f t="shared" si="11"/>
        <v>1500</v>
      </c>
      <c r="J106" s="64">
        <f t="shared" si="11"/>
        <v>1500</v>
      </c>
    </row>
    <row r="107" spans="1:10" ht="45">
      <c r="A107" s="20" t="s">
        <v>419</v>
      </c>
      <c r="B107" s="45" t="s">
        <v>69</v>
      </c>
      <c r="C107" s="46" t="s">
        <v>17</v>
      </c>
      <c r="D107" s="46" t="s">
        <v>33</v>
      </c>
      <c r="E107" s="47" t="s">
        <v>318</v>
      </c>
      <c r="F107" s="46" t="s">
        <v>65</v>
      </c>
      <c r="G107" s="137">
        <v>2000</v>
      </c>
      <c r="H107" s="137">
        <v>90</v>
      </c>
      <c r="I107" s="137">
        <v>1500</v>
      </c>
      <c r="J107" s="137">
        <v>1500</v>
      </c>
    </row>
    <row r="108" spans="1:10" s="1" customFormat="1" ht="15">
      <c r="A108" s="15" t="s">
        <v>128</v>
      </c>
      <c r="B108" s="63" t="s">
        <v>135</v>
      </c>
      <c r="C108" s="49" t="s">
        <v>17</v>
      </c>
      <c r="D108" s="49" t="s">
        <v>136</v>
      </c>
      <c r="E108" s="50"/>
      <c r="F108" s="49"/>
      <c r="G108" s="62">
        <f aca="true" t="shared" si="12" ref="G108:J109">G109</f>
        <v>205</v>
      </c>
      <c r="H108" s="62">
        <f t="shared" si="12"/>
        <v>0</v>
      </c>
      <c r="I108" s="62">
        <f t="shared" si="12"/>
        <v>135</v>
      </c>
      <c r="J108" s="62">
        <f t="shared" si="12"/>
        <v>135</v>
      </c>
    </row>
    <row r="109" spans="1:10" s="1" customFormat="1" ht="28.5">
      <c r="A109" s="20" t="s">
        <v>129</v>
      </c>
      <c r="B109" s="63" t="s">
        <v>138</v>
      </c>
      <c r="C109" s="49" t="s">
        <v>17</v>
      </c>
      <c r="D109" s="49" t="s">
        <v>139</v>
      </c>
      <c r="E109" s="50"/>
      <c r="F109" s="49"/>
      <c r="G109" s="62">
        <f t="shared" si="12"/>
        <v>205</v>
      </c>
      <c r="H109" s="62">
        <f t="shared" si="12"/>
        <v>0</v>
      </c>
      <c r="I109" s="62">
        <f t="shared" si="12"/>
        <v>135</v>
      </c>
      <c r="J109" s="62">
        <f t="shared" si="12"/>
        <v>135</v>
      </c>
    </row>
    <row r="110" spans="1:10" s="1" customFormat="1" ht="60">
      <c r="A110" s="20" t="s">
        <v>130</v>
      </c>
      <c r="B110" s="45" t="s">
        <v>141</v>
      </c>
      <c r="C110" s="46" t="s">
        <v>17</v>
      </c>
      <c r="D110" s="46" t="s">
        <v>139</v>
      </c>
      <c r="E110" s="47" t="s">
        <v>319</v>
      </c>
      <c r="F110" s="46"/>
      <c r="G110" s="64">
        <f>G111</f>
        <v>205</v>
      </c>
      <c r="H110" s="64">
        <f>H111</f>
        <v>0</v>
      </c>
      <c r="I110" s="64">
        <v>135</v>
      </c>
      <c r="J110" s="64">
        <v>135</v>
      </c>
    </row>
    <row r="111" spans="1:10" s="1" customFormat="1" ht="30">
      <c r="A111" s="20" t="s">
        <v>132</v>
      </c>
      <c r="B111" s="45" t="s">
        <v>96</v>
      </c>
      <c r="C111" s="46" t="s">
        <v>17</v>
      </c>
      <c r="D111" s="46" t="s">
        <v>139</v>
      </c>
      <c r="E111" s="47" t="s">
        <v>319</v>
      </c>
      <c r="F111" s="46" t="s">
        <v>67</v>
      </c>
      <c r="G111" s="64">
        <f>G112</f>
        <v>205</v>
      </c>
      <c r="H111" s="64">
        <f>H112</f>
        <v>0</v>
      </c>
      <c r="I111" s="64">
        <v>135</v>
      </c>
      <c r="J111" s="64">
        <v>135</v>
      </c>
    </row>
    <row r="112" spans="1:10" s="1" customFormat="1" ht="45">
      <c r="A112" s="20" t="s">
        <v>133</v>
      </c>
      <c r="B112" s="45" t="s">
        <v>69</v>
      </c>
      <c r="C112" s="46" t="s">
        <v>17</v>
      </c>
      <c r="D112" s="46" t="s">
        <v>139</v>
      </c>
      <c r="E112" s="47" t="s">
        <v>319</v>
      </c>
      <c r="F112" s="46" t="s">
        <v>65</v>
      </c>
      <c r="G112" s="137">
        <f>135+70</f>
        <v>205</v>
      </c>
      <c r="H112" s="137">
        <v>0</v>
      </c>
      <c r="I112" s="137">
        <v>135</v>
      </c>
      <c r="J112" s="137">
        <v>135</v>
      </c>
    </row>
    <row r="113" spans="1:10" s="1" customFormat="1" ht="15">
      <c r="A113" s="15" t="s">
        <v>134</v>
      </c>
      <c r="B113" s="58" t="s">
        <v>34</v>
      </c>
      <c r="C113" s="49" t="s">
        <v>17</v>
      </c>
      <c r="D113" s="49" t="s">
        <v>35</v>
      </c>
      <c r="E113" s="50"/>
      <c r="F113" s="46"/>
      <c r="G113" s="62">
        <f>G114+G118</f>
        <v>2487.5</v>
      </c>
      <c r="H113" s="62">
        <f>H114+H118</f>
        <v>0</v>
      </c>
      <c r="I113" s="62">
        <f>I114+I118</f>
        <v>1704.9</v>
      </c>
      <c r="J113" s="62">
        <f>J114+J118</f>
        <v>1704.9</v>
      </c>
    </row>
    <row r="114" spans="1:10" ht="28.5">
      <c r="A114" s="15" t="s">
        <v>137</v>
      </c>
      <c r="B114" s="70" t="s">
        <v>99</v>
      </c>
      <c r="C114" s="49" t="s">
        <v>17</v>
      </c>
      <c r="D114" s="49" t="s">
        <v>98</v>
      </c>
      <c r="E114" s="50"/>
      <c r="F114" s="46"/>
      <c r="G114" s="62">
        <f>G115</f>
        <v>200</v>
      </c>
      <c r="H114" s="62">
        <f>H115</f>
        <v>0</v>
      </c>
      <c r="I114" s="62">
        <f>I115</f>
        <v>200</v>
      </c>
      <c r="J114" s="62">
        <f>J115</f>
        <v>200</v>
      </c>
    </row>
    <row r="115" spans="1:10" s="1" customFormat="1" ht="90">
      <c r="A115" s="20" t="s">
        <v>140</v>
      </c>
      <c r="B115" s="51" t="s">
        <v>100</v>
      </c>
      <c r="C115" s="46" t="s">
        <v>17</v>
      </c>
      <c r="D115" s="46" t="s">
        <v>98</v>
      </c>
      <c r="E115" s="47" t="s">
        <v>366</v>
      </c>
      <c r="F115" s="46"/>
      <c r="G115" s="64">
        <f>G116</f>
        <v>200</v>
      </c>
      <c r="H115" s="64">
        <f>H116</f>
        <v>0</v>
      </c>
      <c r="I115" s="64">
        <v>200</v>
      </c>
      <c r="J115" s="64">
        <v>200</v>
      </c>
    </row>
    <row r="116" spans="1:10" ht="30">
      <c r="A116" s="20" t="s">
        <v>142</v>
      </c>
      <c r="B116" s="45" t="s">
        <v>96</v>
      </c>
      <c r="C116" s="46" t="s">
        <v>17</v>
      </c>
      <c r="D116" s="46" t="s">
        <v>98</v>
      </c>
      <c r="E116" s="47" t="s">
        <v>366</v>
      </c>
      <c r="F116" s="46" t="s">
        <v>67</v>
      </c>
      <c r="G116" s="64">
        <f>G117</f>
        <v>200</v>
      </c>
      <c r="H116" s="64">
        <f>H117</f>
        <v>0</v>
      </c>
      <c r="I116" s="64">
        <v>200</v>
      </c>
      <c r="J116" s="64">
        <v>200</v>
      </c>
    </row>
    <row r="117" spans="1:10" s="1" customFormat="1" ht="45">
      <c r="A117" s="20" t="s">
        <v>143</v>
      </c>
      <c r="B117" s="45" t="s">
        <v>69</v>
      </c>
      <c r="C117" s="46" t="s">
        <v>17</v>
      </c>
      <c r="D117" s="46" t="s">
        <v>98</v>
      </c>
      <c r="E117" s="47" t="s">
        <v>366</v>
      </c>
      <c r="F117" s="46" t="s">
        <v>65</v>
      </c>
      <c r="G117" s="137">
        <v>200</v>
      </c>
      <c r="H117" s="137">
        <v>0</v>
      </c>
      <c r="I117" s="137">
        <v>200</v>
      </c>
      <c r="J117" s="137">
        <v>200</v>
      </c>
    </row>
    <row r="118" spans="1:10" s="1" customFormat="1" ht="15">
      <c r="A118" s="15" t="s">
        <v>262</v>
      </c>
      <c r="B118" s="63" t="s">
        <v>110</v>
      </c>
      <c r="C118" s="49" t="s">
        <v>17</v>
      </c>
      <c r="D118" s="49" t="s">
        <v>111</v>
      </c>
      <c r="E118" s="50"/>
      <c r="F118" s="49"/>
      <c r="G118" s="62">
        <f>G122+G125+G128+G131+G119</f>
        <v>2287.5</v>
      </c>
      <c r="H118" s="62">
        <f>H122+H125+H128+H131+H119</f>
        <v>0</v>
      </c>
      <c r="I118" s="62">
        <f>I122+I125+I128+I131+I119</f>
        <v>1504.9</v>
      </c>
      <c r="J118" s="62">
        <f>J122+J125+J128+J131+J119</f>
        <v>1504.9</v>
      </c>
    </row>
    <row r="119" spans="1:10" s="1" customFormat="1" ht="30">
      <c r="A119" s="20" t="s">
        <v>263</v>
      </c>
      <c r="B119" s="45" t="s">
        <v>112</v>
      </c>
      <c r="C119" s="46" t="s">
        <v>17</v>
      </c>
      <c r="D119" s="46" t="s">
        <v>111</v>
      </c>
      <c r="E119" s="47" t="s">
        <v>320</v>
      </c>
      <c r="F119" s="49"/>
      <c r="G119" s="64">
        <f aca="true" t="shared" si="13" ref="G119:J120">G120</f>
        <v>892.5</v>
      </c>
      <c r="H119" s="64">
        <f t="shared" si="13"/>
        <v>0</v>
      </c>
      <c r="I119" s="64">
        <f t="shared" si="13"/>
        <v>769.9</v>
      </c>
      <c r="J119" s="64">
        <f t="shared" si="13"/>
        <v>769.9</v>
      </c>
    </row>
    <row r="120" spans="1:10" s="1" customFormat="1" ht="30">
      <c r="A120" s="20" t="s">
        <v>264</v>
      </c>
      <c r="B120" s="45" t="s">
        <v>96</v>
      </c>
      <c r="C120" s="46" t="s">
        <v>17</v>
      </c>
      <c r="D120" s="46" t="s">
        <v>111</v>
      </c>
      <c r="E120" s="47" t="s">
        <v>320</v>
      </c>
      <c r="F120" s="46" t="s">
        <v>67</v>
      </c>
      <c r="G120" s="64">
        <f t="shared" si="13"/>
        <v>892.5</v>
      </c>
      <c r="H120" s="64">
        <f t="shared" si="13"/>
        <v>0</v>
      </c>
      <c r="I120" s="64">
        <f t="shared" si="13"/>
        <v>769.9</v>
      </c>
      <c r="J120" s="64">
        <f t="shared" si="13"/>
        <v>769.9</v>
      </c>
    </row>
    <row r="121" spans="1:10" s="1" customFormat="1" ht="45">
      <c r="A121" s="20" t="s">
        <v>265</v>
      </c>
      <c r="B121" s="45" t="s">
        <v>69</v>
      </c>
      <c r="C121" s="46" t="s">
        <v>17</v>
      </c>
      <c r="D121" s="46" t="s">
        <v>111</v>
      </c>
      <c r="E121" s="47" t="s">
        <v>320</v>
      </c>
      <c r="F121" s="46" t="s">
        <v>65</v>
      </c>
      <c r="G121" s="137">
        <f>805.3+87.2</f>
        <v>892.5</v>
      </c>
      <c r="H121" s="137">
        <v>0</v>
      </c>
      <c r="I121" s="137">
        <v>769.9</v>
      </c>
      <c r="J121" s="137">
        <v>769.9</v>
      </c>
    </row>
    <row r="122" spans="1:10" s="1" customFormat="1" ht="60.75" customHeight="1">
      <c r="A122" s="20" t="s">
        <v>266</v>
      </c>
      <c r="B122" s="45" t="s">
        <v>113</v>
      </c>
      <c r="C122" s="46" t="s">
        <v>17</v>
      </c>
      <c r="D122" s="46" t="s">
        <v>111</v>
      </c>
      <c r="E122" s="47" t="s">
        <v>322</v>
      </c>
      <c r="F122" s="46"/>
      <c r="G122" s="64">
        <f aca="true" t="shared" si="14" ref="G122:J123">G123</f>
        <v>235</v>
      </c>
      <c r="H122" s="64">
        <f t="shared" si="14"/>
        <v>0</v>
      </c>
      <c r="I122" s="64">
        <f t="shared" si="14"/>
        <v>135</v>
      </c>
      <c r="J122" s="64">
        <f t="shared" si="14"/>
        <v>135</v>
      </c>
    </row>
    <row r="123" spans="1:10" s="1" customFormat="1" ht="30">
      <c r="A123" s="20" t="s">
        <v>267</v>
      </c>
      <c r="B123" s="45" t="s">
        <v>96</v>
      </c>
      <c r="C123" s="46" t="s">
        <v>17</v>
      </c>
      <c r="D123" s="46" t="s">
        <v>111</v>
      </c>
      <c r="E123" s="47" t="s">
        <v>322</v>
      </c>
      <c r="F123" s="46" t="s">
        <v>67</v>
      </c>
      <c r="G123" s="64">
        <f t="shared" si="14"/>
        <v>235</v>
      </c>
      <c r="H123" s="64">
        <f t="shared" si="14"/>
        <v>0</v>
      </c>
      <c r="I123" s="64">
        <f t="shared" si="14"/>
        <v>135</v>
      </c>
      <c r="J123" s="64">
        <f t="shared" si="14"/>
        <v>135</v>
      </c>
    </row>
    <row r="124" spans="1:10" s="1" customFormat="1" ht="43.5" customHeight="1">
      <c r="A124" s="20" t="s">
        <v>268</v>
      </c>
      <c r="B124" s="45" t="s">
        <v>69</v>
      </c>
      <c r="C124" s="46" t="s">
        <v>17</v>
      </c>
      <c r="D124" s="46" t="s">
        <v>111</v>
      </c>
      <c r="E124" s="47" t="s">
        <v>322</v>
      </c>
      <c r="F124" s="46" t="s">
        <v>65</v>
      </c>
      <c r="G124" s="137">
        <f>205+30</f>
        <v>235</v>
      </c>
      <c r="H124" s="137">
        <v>0</v>
      </c>
      <c r="I124" s="137">
        <v>135</v>
      </c>
      <c r="J124" s="137">
        <v>135</v>
      </c>
    </row>
    <row r="125" spans="1:10" s="1" customFormat="1" ht="105">
      <c r="A125" s="20" t="s">
        <v>269</v>
      </c>
      <c r="B125" s="45" t="s">
        <v>301</v>
      </c>
      <c r="C125" s="46" t="s">
        <v>17</v>
      </c>
      <c r="D125" s="46" t="s">
        <v>111</v>
      </c>
      <c r="E125" s="47" t="s">
        <v>321</v>
      </c>
      <c r="F125" s="46"/>
      <c r="G125" s="64">
        <f aca="true" t="shared" si="15" ref="G125:J126">G126</f>
        <v>100</v>
      </c>
      <c r="H125" s="64">
        <f t="shared" si="15"/>
        <v>0</v>
      </c>
      <c r="I125" s="64">
        <f t="shared" si="15"/>
        <v>100</v>
      </c>
      <c r="J125" s="64">
        <f t="shared" si="15"/>
        <v>100</v>
      </c>
    </row>
    <row r="126" spans="1:10" s="1" customFormat="1" ht="30">
      <c r="A126" s="20" t="s">
        <v>270</v>
      </c>
      <c r="B126" s="45" t="s">
        <v>96</v>
      </c>
      <c r="C126" s="46" t="s">
        <v>17</v>
      </c>
      <c r="D126" s="46" t="s">
        <v>111</v>
      </c>
      <c r="E126" s="47" t="s">
        <v>321</v>
      </c>
      <c r="F126" s="46" t="s">
        <v>67</v>
      </c>
      <c r="G126" s="64">
        <f t="shared" si="15"/>
        <v>100</v>
      </c>
      <c r="H126" s="64">
        <f t="shared" si="15"/>
        <v>0</v>
      </c>
      <c r="I126" s="64">
        <f t="shared" si="15"/>
        <v>100</v>
      </c>
      <c r="J126" s="64">
        <f t="shared" si="15"/>
        <v>100</v>
      </c>
    </row>
    <row r="127" spans="1:10" ht="45">
      <c r="A127" s="20" t="s">
        <v>271</v>
      </c>
      <c r="B127" s="45" t="s">
        <v>69</v>
      </c>
      <c r="C127" s="46" t="s">
        <v>17</v>
      </c>
      <c r="D127" s="46" t="s">
        <v>111</v>
      </c>
      <c r="E127" s="47" t="s">
        <v>321</v>
      </c>
      <c r="F127" s="46" t="s">
        <v>65</v>
      </c>
      <c r="G127" s="137">
        <v>100</v>
      </c>
      <c r="H127" s="137">
        <v>0</v>
      </c>
      <c r="I127" s="137">
        <v>100</v>
      </c>
      <c r="J127" s="137">
        <v>100</v>
      </c>
    </row>
    <row r="128" spans="1:10" ht="45">
      <c r="A128" s="20" t="s">
        <v>272</v>
      </c>
      <c r="B128" s="45" t="s">
        <v>114</v>
      </c>
      <c r="C128" s="46" t="s">
        <v>17</v>
      </c>
      <c r="D128" s="46" t="s">
        <v>111</v>
      </c>
      <c r="E128" s="47" t="s">
        <v>315</v>
      </c>
      <c r="F128" s="46"/>
      <c r="G128" s="64">
        <f>G129</f>
        <v>240</v>
      </c>
      <c r="H128" s="64">
        <f>H129</f>
        <v>0</v>
      </c>
      <c r="I128" s="64">
        <f aca="true" t="shared" si="16" ref="G128:J129">I129</f>
        <v>170</v>
      </c>
      <c r="J128" s="64">
        <f t="shared" si="16"/>
        <v>170</v>
      </c>
    </row>
    <row r="129" spans="1:10" ht="30">
      <c r="A129" s="20" t="s">
        <v>273</v>
      </c>
      <c r="B129" s="45" t="s">
        <v>96</v>
      </c>
      <c r="C129" s="46" t="s">
        <v>17</v>
      </c>
      <c r="D129" s="46" t="s">
        <v>111</v>
      </c>
      <c r="E129" s="47" t="s">
        <v>315</v>
      </c>
      <c r="F129" s="46" t="s">
        <v>67</v>
      </c>
      <c r="G129" s="64">
        <f t="shared" si="16"/>
        <v>240</v>
      </c>
      <c r="H129" s="64">
        <f t="shared" si="16"/>
        <v>0</v>
      </c>
      <c r="I129" s="64">
        <f t="shared" si="16"/>
        <v>170</v>
      </c>
      <c r="J129" s="64">
        <f t="shared" si="16"/>
        <v>170</v>
      </c>
    </row>
    <row r="130" spans="1:10" s="1" customFormat="1" ht="45">
      <c r="A130" s="20" t="s">
        <v>274</v>
      </c>
      <c r="B130" s="45" t="s">
        <v>69</v>
      </c>
      <c r="C130" s="46" t="s">
        <v>17</v>
      </c>
      <c r="D130" s="46" t="s">
        <v>111</v>
      </c>
      <c r="E130" s="47" t="s">
        <v>315</v>
      </c>
      <c r="F130" s="46" t="s">
        <v>65</v>
      </c>
      <c r="G130" s="137">
        <f>200+40</f>
        <v>240</v>
      </c>
      <c r="H130" s="137">
        <v>0</v>
      </c>
      <c r="I130" s="137">
        <v>170</v>
      </c>
      <c r="J130" s="137">
        <v>170</v>
      </c>
    </row>
    <row r="131" spans="1:10" ht="120">
      <c r="A131" s="26" t="s">
        <v>275</v>
      </c>
      <c r="B131" s="75" t="s">
        <v>115</v>
      </c>
      <c r="C131" s="77" t="s">
        <v>17</v>
      </c>
      <c r="D131" s="77" t="s">
        <v>111</v>
      </c>
      <c r="E131" s="78" t="s">
        <v>323</v>
      </c>
      <c r="F131" s="77"/>
      <c r="G131" s="64">
        <f aca="true" t="shared" si="17" ref="G131:J132">G132</f>
        <v>820</v>
      </c>
      <c r="H131" s="64">
        <f t="shared" si="17"/>
        <v>0</v>
      </c>
      <c r="I131" s="64">
        <f t="shared" si="17"/>
        <v>330</v>
      </c>
      <c r="J131" s="64">
        <f t="shared" si="17"/>
        <v>330</v>
      </c>
    </row>
    <row r="132" spans="1:10" ht="30">
      <c r="A132" s="26" t="s">
        <v>276</v>
      </c>
      <c r="B132" s="75" t="s">
        <v>96</v>
      </c>
      <c r="C132" s="77" t="s">
        <v>17</v>
      </c>
      <c r="D132" s="77" t="s">
        <v>111</v>
      </c>
      <c r="E132" s="78" t="s">
        <v>323</v>
      </c>
      <c r="F132" s="77" t="s">
        <v>67</v>
      </c>
      <c r="G132" s="64">
        <f t="shared" si="17"/>
        <v>820</v>
      </c>
      <c r="H132" s="64">
        <f t="shared" si="17"/>
        <v>0</v>
      </c>
      <c r="I132" s="64">
        <f t="shared" si="17"/>
        <v>330</v>
      </c>
      <c r="J132" s="64">
        <f t="shared" si="17"/>
        <v>330</v>
      </c>
    </row>
    <row r="133" spans="1:10" ht="45">
      <c r="A133" s="26" t="s">
        <v>277</v>
      </c>
      <c r="B133" s="75" t="s">
        <v>69</v>
      </c>
      <c r="C133" s="77" t="s">
        <v>17</v>
      </c>
      <c r="D133" s="77" t="s">
        <v>111</v>
      </c>
      <c r="E133" s="78" t="s">
        <v>323</v>
      </c>
      <c r="F133" s="77" t="s">
        <v>65</v>
      </c>
      <c r="G133" s="137">
        <f>330+490</f>
        <v>820</v>
      </c>
      <c r="H133" s="137">
        <v>0</v>
      </c>
      <c r="I133" s="137">
        <v>330</v>
      </c>
      <c r="J133" s="137">
        <v>330</v>
      </c>
    </row>
    <row r="134" spans="1:10" ht="15">
      <c r="A134" s="15" t="s">
        <v>144</v>
      </c>
      <c r="B134" s="58" t="s">
        <v>36</v>
      </c>
      <c r="C134" s="49" t="s">
        <v>17</v>
      </c>
      <c r="D134" s="49" t="s">
        <v>37</v>
      </c>
      <c r="E134" s="50"/>
      <c r="F134" s="46"/>
      <c r="G134" s="62">
        <f>G135</f>
        <v>12751.2</v>
      </c>
      <c r="H134" s="62">
        <f>H135</f>
        <v>1951.5</v>
      </c>
      <c r="I134" s="62">
        <f>I135</f>
        <v>7600</v>
      </c>
      <c r="J134" s="62">
        <f>J135</f>
        <v>7600</v>
      </c>
    </row>
    <row r="135" spans="1:10" s="1" customFormat="1" ht="15">
      <c r="A135" s="15" t="s">
        <v>145</v>
      </c>
      <c r="B135" s="63" t="s">
        <v>38</v>
      </c>
      <c r="C135" s="49" t="s">
        <v>17</v>
      </c>
      <c r="D135" s="49" t="s">
        <v>39</v>
      </c>
      <c r="E135" s="50"/>
      <c r="F135" s="49"/>
      <c r="G135" s="62">
        <f>G136+G139</f>
        <v>12751.2</v>
      </c>
      <c r="H135" s="62">
        <f>H136+H139</f>
        <v>1951.5</v>
      </c>
      <c r="I135" s="62">
        <f>I136+I139</f>
        <v>7600</v>
      </c>
      <c r="J135" s="62">
        <f>J136+J139</f>
        <v>7600</v>
      </c>
    </row>
    <row r="136" spans="1:10" ht="45">
      <c r="A136" s="20" t="s">
        <v>146</v>
      </c>
      <c r="B136" s="45" t="s">
        <v>101</v>
      </c>
      <c r="C136" s="46" t="s">
        <v>17</v>
      </c>
      <c r="D136" s="46" t="s">
        <v>39</v>
      </c>
      <c r="E136" s="47" t="s">
        <v>324</v>
      </c>
      <c r="F136" s="46"/>
      <c r="G136" s="64">
        <f aca="true" t="shared" si="18" ref="G136:J137">G137</f>
        <v>3749</v>
      </c>
      <c r="H136" s="64">
        <f t="shared" si="18"/>
        <v>1907</v>
      </c>
      <c r="I136" s="64">
        <f t="shared" si="18"/>
        <v>3916.3</v>
      </c>
      <c r="J136" s="64">
        <f t="shared" si="18"/>
        <v>3916.3</v>
      </c>
    </row>
    <row r="137" spans="1:10" s="1" customFormat="1" ht="30">
      <c r="A137" s="20" t="s">
        <v>147</v>
      </c>
      <c r="B137" s="45" t="s">
        <v>96</v>
      </c>
      <c r="C137" s="46" t="s">
        <v>17</v>
      </c>
      <c r="D137" s="46" t="s">
        <v>39</v>
      </c>
      <c r="E137" s="47" t="s">
        <v>324</v>
      </c>
      <c r="F137" s="46" t="s">
        <v>67</v>
      </c>
      <c r="G137" s="64">
        <f t="shared" si="18"/>
        <v>3749</v>
      </c>
      <c r="H137" s="64">
        <f t="shared" si="18"/>
        <v>1907</v>
      </c>
      <c r="I137" s="64">
        <f t="shared" si="18"/>
        <v>3916.3</v>
      </c>
      <c r="J137" s="64">
        <f t="shared" si="18"/>
        <v>3916.3</v>
      </c>
    </row>
    <row r="138" spans="1:10" s="1" customFormat="1" ht="45">
      <c r="A138" s="20" t="s">
        <v>148</v>
      </c>
      <c r="B138" s="45" t="s">
        <v>69</v>
      </c>
      <c r="C138" s="46" t="s">
        <v>17</v>
      </c>
      <c r="D138" s="46" t="s">
        <v>39</v>
      </c>
      <c r="E138" s="47" t="s">
        <v>324</v>
      </c>
      <c r="F138" s="46" t="s">
        <v>65</v>
      </c>
      <c r="G138" s="137">
        <f>4192.7-443.7</f>
        <v>3749</v>
      </c>
      <c r="H138" s="137">
        <v>1907</v>
      </c>
      <c r="I138" s="137">
        <v>3916.3</v>
      </c>
      <c r="J138" s="137">
        <v>3916.3</v>
      </c>
    </row>
    <row r="139" spans="1:10" s="1" customFormat="1" ht="30">
      <c r="A139" s="20" t="s">
        <v>278</v>
      </c>
      <c r="B139" s="45" t="s">
        <v>84</v>
      </c>
      <c r="C139" s="46" t="s">
        <v>17</v>
      </c>
      <c r="D139" s="46" t="s">
        <v>39</v>
      </c>
      <c r="E139" s="47" t="s">
        <v>325</v>
      </c>
      <c r="F139" s="46"/>
      <c r="G139" s="64">
        <f aca="true" t="shared" si="19" ref="G139:J140">G140</f>
        <v>9002.2</v>
      </c>
      <c r="H139" s="64">
        <f t="shared" si="19"/>
        <v>44.5</v>
      </c>
      <c r="I139" s="64">
        <f t="shared" si="19"/>
        <v>3683.7</v>
      </c>
      <c r="J139" s="64">
        <f t="shared" si="19"/>
        <v>3683.7</v>
      </c>
    </row>
    <row r="140" spans="1:10" s="1" customFormat="1" ht="30">
      <c r="A140" s="20" t="s">
        <v>279</v>
      </c>
      <c r="B140" s="45" t="s">
        <v>96</v>
      </c>
      <c r="C140" s="46" t="s">
        <v>17</v>
      </c>
      <c r="D140" s="46" t="s">
        <v>39</v>
      </c>
      <c r="E140" s="47" t="s">
        <v>325</v>
      </c>
      <c r="F140" s="46" t="s">
        <v>67</v>
      </c>
      <c r="G140" s="64">
        <f t="shared" si="19"/>
        <v>9002.2</v>
      </c>
      <c r="H140" s="64">
        <f t="shared" si="19"/>
        <v>44.5</v>
      </c>
      <c r="I140" s="64">
        <f t="shared" si="19"/>
        <v>3683.7</v>
      </c>
      <c r="J140" s="64">
        <f t="shared" si="19"/>
        <v>3683.7</v>
      </c>
    </row>
    <row r="141" spans="1:10" s="1" customFormat="1" ht="45">
      <c r="A141" s="20" t="s">
        <v>280</v>
      </c>
      <c r="B141" s="45" t="s">
        <v>69</v>
      </c>
      <c r="C141" s="46" t="s">
        <v>17</v>
      </c>
      <c r="D141" s="46" t="s">
        <v>39</v>
      </c>
      <c r="E141" s="47" t="s">
        <v>325</v>
      </c>
      <c r="F141" s="46" t="s">
        <v>65</v>
      </c>
      <c r="G141" s="137">
        <f>5906.2+3096</f>
        <v>9002.2</v>
      </c>
      <c r="H141" s="137">
        <v>44.5</v>
      </c>
      <c r="I141" s="137">
        <v>3683.7</v>
      </c>
      <c r="J141" s="137">
        <v>3683.7</v>
      </c>
    </row>
    <row r="142" spans="1:10" s="1" customFormat="1" ht="15">
      <c r="A142" s="15" t="s">
        <v>149</v>
      </c>
      <c r="B142" s="58" t="s">
        <v>40</v>
      </c>
      <c r="C142" s="49" t="s">
        <v>17</v>
      </c>
      <c r="D142" s="49" t="s">
        <v>41</v>
      </c>
      <c r="E142" s="50"/>
      <c r="F142" s="49"/>
      <c r="G142" s="62">
        <f>G143+G147+G151</f>
        <v>15889.7</v>
      </c>
      <c r="H142" s="62">
        <f>H143+H147+H151</f>
        <v>3406.7000000000003</v>
      </c>
      <c r="I142" s="62">
        <f>I143+I147+I151</f>
        <v>16555.9</v>
      </c>
      <c r="J142" s="62">
        <f>J143+J147+J151</f>
        <v>17223.199999999997</v>
      </c>
    </row>
    <row r="143" spans="1:10" s="1" customFormat="1" ht="15">
      <c r="A143" s="15" t="s">
        <v>164</v>
      </c>
      <c r="B143" s="48" t="s">
        <v>116</v>
      </c>
      <c r="C143" s="49" t="s">
        <v>17</v>
      </c>
      <c r="D143" s="49" t="s">
        <v>117</v>
      </c>
      <c r="E143" s="50"/>
      <c r="F143" s="49"/>
      <c r="G143" s="62">
        <f aca="true" t="shared" si="20" ref="G143:J145">G144</f>
        <v>310.9</v>
      </c>
      <c r="H143" s="62">
        <f t="shared" si="20"/>
        <v>51.8</v>
      </c>
      <c r="I143" s="62">
        <f t="shared" si="20"/>
        <v>326.2</v>
      </c>
      <c r="J143" s="62">
        <f t="shared" si="20"/>
        <v>342.4</v>
      </c>
    </row>
    <row r="144" spans="1:10" s="1" customFormat="1" ht="165">
      <c r="A144" s="20" t="s">
        <v>150</v>
      </c>
      <c r="B144" s="45" t="s">
        <v>118</v>
      </c>
      <c r="C144" s="46" t="s">
        <v>17</v>
      </c>
      <c r="D144" s="46" t="s">
        <v>117</v>
      </c>
      <c r="E144" s="47" t="s">
        <v>326</v>
      </c>
      <c r="F144" s="46"/>
      <c r="G144" s="64">
        <f t="shared" si="20"/>
        <v>310.9</v>
      </c>
      <c r="H144" s="64">
        <f t="shared" si="20"/>
        <v>51.8</v>
      </c>
      <c r="I144" s="64">
        <f t="shared" si="20"/>
        <v>326.2</v>
      </c>
      <c r="J144" s="64">
        <f t="shared" si="20"/>
        <v>342.4</v>
      </c>
    </row>
    <row r="145" spans="1:10" ht="30">
      <c r="A145" s="20" t="s">
        <v>151</v>
      </c>
      <c r="B145" s="51" t="s">
        <v>72</v>
      </c>
      <c r="C145" s="46" t="s">
        <v>17</v>
      </c>
      <c r="D145" s="46" t="s">
        <v>117</v>
      </c>
      <c r="E145" s="47" t="s">
        <v>326</v>
      </c>
      <c r="F145" s="46" t="s">
        <v>64</v>
      </c>
      <c r="G145" s="64">
        <f t="shared" si="20"/>
        <v>310.9</v>
      </c>
      <c r="H145" s="64">
        <f t="shared" si="20"/>
        <v>51.8</v>
      </c>
      <c r="I145" s="64">
        <f t="shared" si="20"/>
        <v>326.2</v>
      </c>
      <c r="J145" s="64">
        <f t="shared" si="20"/>
        <v>342.4</v>
      </c>
    </row>
    <row r="146" spans="1:10" ht="30">
      <c r="A146" s="20" t="s">
        <v>152</v>
      </c>
      <c r="B146" s="75" t="s">
        <v>91</v>
      </c>
      <c r="C146" s="46" t="s">
        <v>17</v>
      </c>
      <c r="D146" s="46" t="s">
        <v>117</v>
      </c>
      <c r="E146" s="47" t="s">
        <v>326</v>
      </c>
      <c r="F146" s="46" t="s">
        <v>90</v>
      </c>
      <c r="G146" s="137">
        <v>310.9</v>
      </c>
      <c r="H146" s="137">
        <v>51.8</v>
      </c>
      <c r="I146" s="137">
        <v>326.2</v>
      </c>
      <c r="J146" s="137">
        <v>342.4</v>
      </c>
    </row>
    <row r="147" spans="1:10" s="1" customFormat="1" ht="15">
      <c r="A147" s="15" t="s">
        <v>281</v>
      </c>
      <c r="B147" s="48" t="s">
        <v>165</v>
      </c>
      <c r="C147" s="49" t="s">
        <v>17</v>
      </c>
      <c r="D147" s="49" t="s">
        <v>166</v>
      </c>
      <c r="E147" s="50"/>
      <c r="F147" s="49"/>
      <c r="G147" s="62">
        <f aca="true" t="shared" si="21" ref="G147:J149">G148</f>
        <v>348.8</v>
      </c>
      <c r="H147" s="62">
        <f t="shared" si="21"/>
        <v>58.1</v>
      </c>
      <c r="I147" s="62">
        <f t="shared" si="21"/>
        <v>366.1</v>
      </c>
      <c r="J147" s="62">
        <f t="shared" si="21"/>
        <v>384.2</v>
      </c>
    </row>
    <row r="148" spans="1:10" s="1" customFormat="1" ht="165">
      <c r="A148" s="20" t="s">
        <v>282</v>
      </c>
      <c r="B148" s="45" t="s">
        <v>118</v>
      </c>
      <c r="C148" s="46" t="s">
        <v>17</v>
      </c>
      <c r="D148" s="46" t="s">
        <v>166</v>
      </c>
      <c r="E148" s="47" t="s">
        <v>326</v>
      </c>
      <c r="F148" s="46"/>
      <c r="G148" s="64">
        <f t="shared" si="21"/>
        <v>348.8</v>
      </c>
      <c r="H148" s="64">
        <f t="shared" si="21"/>
        <v>58.1</v>
      </c>
      <c r="I148" s="64">
        <f t="shared" si="21"/>
        <v>366.1</v>
      </c>
      <c r="J148" s="64">
        <f t="shared" si="21"/>
        <v>384.2</v>
      </c>
    </row>
    <row r="149" spans="1:10" s="1" customFormat="1" ht="30">
      <c r="A149" s="20" t="s">
        <v>283</v>
      </c>
      <c r="B149" s="51" t="s">
        <v>72</v>
      </c>
      <c r="C149" s="46" t="s">
        <v>17</v>
      </c>
      <c r="D149" s="46" t="s">
        <v>166</v>
      </c>
      <c r="E149" s="47" t="s">
        <v>326</v>
      </c>
      <c r="F149" s="46" t="s">
        <v>64</v>
      </c>
      <c r="G149" s="64">
        <f t="shared" si="21"/>
        <v>348.8</v>
      </c>
      <c r="H149" s="64">
        <f t="shared" si="21"/>
        <v>58.1</v>
      </c>
      <c r="I149" s="64">
        <f t="shared" si="21"/>
        <v>366.1</v>
      </c>
      <c r="J149" s="64">
        <f t="shared" si="21"/>
        <v>384.2</v>
      </c>
    </row>
    <row r="150" spans="1:10" s="1" customFormat="1" ht="30">
      <c r="A150" s="20" t="s">
        <v>284</v>
      </c>
      <c r="B150" s="75" t="s">
        <v>91</v>
      </c>
      <c r="C150" s="46" t="s">
        <v>17</v>
      </c>
      <c r="D150" s="46" t="s">
        <v>166</v>
      </c>
      <c r="E150" s="47" t="s">
        <v>326</v>
      </c>
      <c r="F150" s="46" t="s">
        <v>90</v>
      </c>
      <c r="G150" s="137">
        <v>348.8</v>
      </c>
      <c r="H150" s="137">
        <v>58.1</v>
      </c>
      <c r="I150" s="137">
        <v>366.1</v>
      </c>
      <c r="J150" s="137">
        <v>384.2</v>
      </c>
    </row>
    <row r="151" spans="1:10" s="1" customFormat="1" ht="15">
      <c r="A151" s="15" t="s">
        <v>285</v>
      </c>
      <c r="B151" s="48" t="s">
        <v>42</v>
      </c>
      <c r="C151" s="49" t="s">
        <v>17</v>
      </c>
      <c r="D151" s="49" t="s">
        <v>43</v>
      </c>
      <c r="E151" s="50"/>
      <c r="F151" s="49"/>
      <c r="G151" s="62">
        <f>G152+G155</f>
        <v>15230</v>
      </c>
      <c r="H151" s="62">
        <f>H152+H155</f>
        <v>3296.8</v>
      </c>
      <c r="I151" s="62">
        <f>I152+I155</f>
        <v>15863.6</v>
      </c>
      <c r="J151" s="62">
        <f>J152+J155</f>
        <v>16496.6</v>
      </c>
    </row>
    <row r="152" spans="1:10" s="1" customFormat="1" ht="75">
      <c r="A152" s="20" t="s">
        <v>286</v>
      </c>
      <c r="B152" s="45" t="s">
        <v>390</v>
      </c>
      <c r="C152" s="46" t="s">
        <v>17</v>
      </c>
      <c r="D152" s="46" t="s">
        <v>43</v>
      </c>
      <c r="E152" s="47" t="s">
        <v>328</v>
      </c>
      <c r="F152" s="46"/>
      <c r="G152" s="64">
        <f aca="true" t="shared" si="22" ref="G152:J153">G153</f>
        <v>10400.5</v>
      </c>
      <c r="H152" s="64">
        <f t="shared" si="22"/>
        <v>2518.4</v>
      </c>
      <c r="I152" s="64">
        <f t="shared" si="22"/>
        <v>10833</v>
      </c>
      <c r="J152" s="64">
        <f t="shared" si="22"/>
        <v>11265.5</v>
      </c>
    </row>
    <row r="153" spans="1:10" s="1" customFormat="1" ht="30">
      <c r="A153" s="20" t="s">
        <v>287</v>
      </c>
      <c r="B153" s="45" t="s">
        <v>72</v>
      </c>
      <c r="C153" s="46" t="s">
        <v>17</v>
      </c>
      <c r="D153" s="46" t="s">
        <v>43</v>
      </c>
      <c r="E153" s="47" t="s">
        <v>328</v>
      </c>
      <c r="F153" s="46" t="s">
        <v>64</v>
      </c>
      <c r="G153" s="64">
        <f t="shared" si="22"/>
        <v>10400.5</v>
      </c>
      <c r="H153" s="64">
        <f t="shared" si="22"/>
        <v>2518.4</v>
      </c>
      <c r="I153" s="64">
        <f t="shared" si="22"/>
        <v>10833</v>
      </c>
      <c r="J153" s="64">
        <f t="shared" si="22"/>
        <v>11265.5</v>
      </c>
    </row>
    <row r="154" spans="1:10" ht="30">
      <c r="A154" s="20" t="s">
        <v>288</v>
      </c>
      <c r="B154" s="75" t="s">
        <v>91</v>
      </c>
      <c r="C154" s="77" t="s">
        <v>17</v>
      </c>
      <c r="D154" s="77" t="s">
        <v>43</v>
      </c>
      <c r="E154" s="47" t="s">
        <v>328</v>
      </c>
      <c r="F154" s="77" t="s">
        <v>90</v>
      </c>
      <c r="G154" s="64">
        <v>10400.5</v>
      </c>
      <c r="H154" s="64">
        <v>2518.4</v>
      </c>
      <c r="I154" s="64">
        <v>10833</v>
      </c>
      <c r="J154" s="64">
        <v>11265.5</v>
      </c>
    </row>
    <row r="155" spans="1:10" ht="70.5" customHeight="1">
      <c r="A155" s="20" t="s">
        <v>289</v>
      </c>
      <c r="B155" s="45" t="s">
        <v>348</v>
      </c>
      <c r="C155" s="46" t="s">
        <v>17</v>
      </c>
      <c r="D155" s="46" t="s">
        <v>43</v>
      </c>
      <c r="E155" s="47" t="s">
        <v>329</v>
      </c>
      <c r="F155" s="46"/>
      <c r="G155" s="64">
        <f aca="true" t="shared" si="23" ref="G155:J156">G156</f>
        <v>4829.5</v>
      </c>
      <c r="H155" s="64">
        <f t="shared" si="23"/>
        <v>778.4</v>
      </c>
      <c r="I155" s="64">
        <f t="shared" si="23"/>
        <v>5030.6</v>
      </c>
      <c r="J155" s="64">
        <f t="shared" si="23"/>
        <v>5231.1</v>
      </c>
    </row>
    <row r="156" spans="1:10" ht="30">
      <c r="A156" s="20" t="s">
        <v>290</v>
      </c>
      <c r="B156" s="45" t="s">
        <v>72</v>
      </c>
      <c r="C156" s="46" t="s">
        <v>17</v>
      </c>
      <c r="D156" s="46" t="s">
        <v>43</v>
      </c>
      <c r="E156" s="47" t="s">
        <v>329</v>
      </c>
      <c r="F156" s="46" t="s">
        <v>64</v>
      </c>
      <c r="G156" s="64">
        <f t="shared" si="23"/>
        <v>4829.5</v>
      </c>
      <c r="H156" s="64">
        <f t="shared" si="23"/>
        <v>778.4</v>
      </c>
      <c r="I156" s="64">
        <f t="shared" si="23"/>
        <v>5030.6</v>
      </c>
      <c r="J156" s="64">
        <f t="shared" si="23"/>
        <v>5231.1</v>
      </c>
    </row>
    <row r="157" spans="1:10" ht="30">
      <c r="A157" s="20" t="s">
        <v>291</v>
      </c>
      <c r="B157" s="75" t="s">
        <v>89</v>
      </c>
      <c r="C157" s="77" t="s">
        <v>17</v>
      </c>
      <c r="D157" s="77" t="s">
        <v>43</v>
      </c>
      <c r="E157" s="47" t="s">
        <v>329</v>
      </c>
      <c r="F157" s="77" t="s">
        <v>88</v>
      </c>
      <c r="G157" s="64">
        <v>4829.5</v>
      </c>
      <c r="H157" s="64">
        <v>778.4</v>
      </c>
      <c r="I157" s="64">
        <v>5030.6</v>
      </c>
      <c r="J157" s="64">
        <v>5231.1</v>
      </c>
    </row>
    <row r="158" spans="1:10" ht="15">
      <c r="A158" s="15" t="s">
        <v>153</v>
      </c>
      <c r="B158" s="58" t="s">
        <v>44</v>
      </c>
      <c r="C158" s="49" t="s">
        <v>17</v>
      </c>
      <c r="D158" s="49" t="s">
        <v>45</v>
      </c>
      <c r="E158" s="50"/>
      <c r="F158" s="46"/>
      <c r="G158" s="62">
        <f aca="true" t="shared" si="24" ref="G158:J161">G159</f>
        <v>2229.3</v>
      </c>
      <c r="H158" s="62">
        <f t="shared" si="24"/>
        <v>0</v>
      </c>
      <c r="I158" s="62">
        <f t="shared" si="24"/>
        <v>2530.6</v>
      </c>
      <c r="J158" s="62">
        <f t="shared" si="24"/>
        <v>2530.6</v>
      </c>
    </row>
    <row r="159" spans="1:10" ht="15">
      <c r="A159" s="15" t="s">
        <v>154</v>
      </c>
      <c r="B159" s="63" t="s">
        <v>46</v>
      </c>
      <c r="C159" s="49" t="s">
        <v>17</v>
      </c>
      <c r="D159" s="49" t="s">
        <v>47</v>
      </c>
      <c r="E159" s="50"/>
      <c r="F159" s="49"/>
      <c r="G159" s="62">
        <f t="shared" si="24"/>
        <v>2229.3</v>
      </c>
      <c r="H159" s="62">
        <f t="shared" si="24"/>
        <v>0</v>
      </c>
      <c r="I159" s="62">
        <f t="shared" si="24"/>
        <v>2530.6</v>
      </c>
      <c r="J159" s="62">
        <f t="shared" si="24"/>
        <v>2530.6</v>
      </c>
    </row>
    <row r="160" spans="1:10" ht="105">
      <c r="A160" s="20" t="s">
        <v>155</v>
      </c>
      <c r="B160" s="45" t="s">
        <v>97</v>
      </c>
      <c r="C160" s="46" t="s">
        <v>17</v>
      </c>
      <c r="D160" s="46" t="s">
        <v>47</v>
      </c>
      <c r="E160" s="47" t="s">
        <v>330</v>
      </c>
      <c r="F160" s="46"/>
      <c r="G160" s="64">
        <f t="shared" si="24"/>
        <v>2229.3</v>
      </c>
      <c r="H160" s="64">
        <f t="shared" si="24"/>
        <v>0</v>
      </c>
      <c r="I160" s="64">
        <f t="shared" si="24"/>
        <v>2530.6</v>
      </c>
      <c r="J160" s="64">
        <f t="shared" si="24"/>
        <v>2530.6</v>
      </c>
    </row>
    <row r="161" spans="1:10" ht="30">
      <c r="A161" s="20" t="s">
        <v>156</v>
      </c>
      <c r="B161" s="45" t="s">
        <v>96</v>
      </c>
      <c r="C161" s="46" t="s">
        <v>17</v>
      </c>
      <c r="D161" s="46" t="s">
        <v>47</v>
      </c>
      <c r="E161" s="47" t="s">
        <v>330</v>
      </c>
      <c r="F161" s="46" t="s">
        <v>67</v>
      </c>
      <c r="G161" s="64">
        <f t="shared" si="24"/>
        <v>2229.3</v>
      </c>
      <c r="H161" s="64">
        <f t="shared" si="24"/>
        <v>0</v>
      </c>
      <c r="I161" s="64">
        <f t="shared" si="24"/>
        <v>2530.6</v>
      </c>
      <c r="J161" s="64">
        <f t="shared" si="24"/>
        <v>2530.6</v>
      </c>
    </row>
    <row r="162" spans="1:10" ht="45">
      <c r="A162" s="20" t="s">
        <v>157</v>
      </c>
      <c r="B162" s="45" t="s">
        <v>69</v>
      </c>
      <c r="C162" s="46" t="s">
        <v>17</v>
      </c>
      <c r="D162" s="46" t="s">
        <v>47</v>
      </c>
      <c r="E162" s="47" t="s">
        <v>330</v>
      </c>
      <c r="F162" s="46" t="s">
        <v>65</v>
      </c>
      <c r="G162" s="64">
        <f>2179.3+50</f>
        <v>2229.3</v>
      </c>
      <c r="H162" s="64">
        <v>0</v>
      </c>
      <c r="I162" s="64">
        <v>2530.6</v>
      </c>
      <c r="J162" s="64">
        <v>2530.6</v>
      </c>
    </row>
    <row r="163" spans="1:10" ht="15">
      <c r="A163" s="15" t="s">
        <v>158</v>
      </c>
      <c r="B163" s="59" t="s">
        <v>48</v>
      </c>
      <c r="C163" s="49" t="s">
        <v>17</v>
      </c>
      <c r="D163" s="49" t="s">
        <v>49</v>
      </c>
      <c r="E163" s="50"/>
      <c r="F163" s="49"/>
      <c r="G163" s="62">
        <f aca="true" t="shared" si="25" ref="G163:J166">G164</f>
        <v>3059.1</v>
      </c>
      <c r="H163" s="62">
        <f t="shared" si="25"/>
        <v>697.6</v>
      </c>
      <c r="I163" s="62">
        <f t="shared" si="25"/>
        <v>2867</v>
      </c>
      <c r="J163" s="62">
        <f t="shared" si="25"/>
        <v>2867</v>
      </c>
    </row>
    <row r="164" spans="1:18" ht="15">
      <c r="A164" s="15" t="s">
        <v>159</v>
      </c>
      <c r="B164" s="63" t="s">
        <v>50</v>
      </c>
      <c r="C164" s="49" t="s">
        <v>17</v>
      </c>
      <c r="D164" s="49" t="s">
        <v>51</v>
      </c>
      <c r="E164" s="50"/>
      <c r="F164" s="49"/>
      <c r="G164" s="62">
        <f t="shared" si="25"/>
        <v>3059.1</v>
      </c>
      <c r="H164" s="62">
        <f t="shared" si="25"/>
        <v>697.6</v>
      </c>
      <c r="I164" s="62">
        <f t="shared" si="25"/>
        <v>2867</v>
      </c>
      <c r="J164" s="62">
        <f t="shared" si="25"/>
        <v>2867</v>
      </c>
      <c r="N164" s="122"/>
      <c r="O164" s="122"/>
      <c r="P164" s="122"/>
      <c r="Q164" s="122"/>
      <c r="R164" s="122"/>
    </row>
    <row r="165" spans="1:18" ht="150">
      <c r="A165" s="20" t="s">
        <v>160</v>
      </c>
      <c r="B165" s="45" t="s">
        <v>102</v>
      </c>
      <c r="C165" s="46" t="s">
        <v>17</v>
      </c>
      <c r="D165" s="46" t="s">
        <v>51</v>
      </c>
      <c r="E165" s="47" t="s">
        <v>331</v>
      </c>
      <c r="F165" s="46"/>
      <c r="G165" s="64">
        <f t="shared" si="25"/>
        <v>3059.1</v>
      </c>
      <c r="H165" s="64">
        <f t="shared" si="25"/>
        <v>697.6</v>
      </c>
      <c r="I165" s="64">
        <f t="shared" si="25"/>
        <v>2867</v>
      </c>
      <c r="J165" s="64">
        <f t="shared" si="25"/>
        <v>2867</v>
      </c>
      <c r="N165" s="122"/>
      <c r="O165" s="123"/>
      <c r="P165" s="124"/>
      <c r="Q165" s="125"/>
      <c r="R165" s="122"/>
    </row>
    <row r="166" spans="1:10" ht="30">
      <c r="A166" s="20" t="s">
        <v>161</v>
      </c>
      <c r="B166" s="45" t="s">
        <v>96</v>
      </c>
      <c r="C166" s="46" t="s">
        <v>17</v>
      </c>
      <c r="D166" s="46" t="s">
        <v>51</v>
      </c>
      <c r="E166" s="47" t="s">
        <v>331</v>
      </c>
      <c r="F166" s="46" t="s">
        <v>67</v>
      </c>
      <c r="G166" s="64">
        <f t="shared" si="25"/>
        <v>3059.1</v>
      </c>
      <c r="H166" s="64">
        <f t="shared" si="25"/>
        <v>697.6</v>
      </c>
      <c r="I166" s="64">
        <f t="shared" si="25"/>
        <v>2867</v>
      </c>
      <c r="J166" s="64">
        <f t="shared" si="25"/>
        <v>2867</v>
      </c>
    </row>
    <row r="167" spans="1:10" ht="45">
      <c r="A167" s="20" t="s">
        <v>162</v>
      </c>
      <c r="B167" s="45" t="s">
        <v>69</v>
      </c>
      <c r="C167" s="46" t="s">
        <v>17</v>
      </c>
      <c r="D167" s="46" t="s">
        <v>51</v>
      </c>
      <c r="E167" s="47" t="s">
        <v>331</v>
      </c>
      <c r="F167" s="46" t="s">
        <v>65</v>
      </c>
      <c r="G167" s="137">
        <v>3059.1</v>
      </c>
      <c r="H167" s="137">
        <v>697.6</v>
      </c>
      <c r="I167" s="137">
        <v>2867</v>
      </c>
      <c r="J167" s="137">
        <v>2867</v>
      </c>
    </row>
    <row r="168" spans="1:10" s="1" customFormat="1" ht="15">
      <c r="A168" s="20"/>
      <c r="B168" s="48" t="s">
        <v>424</v>
      </c>
      <c r="C168" s="46"/>
      <c r="D168" s="46"/>
      <c r="E168" s="47"/>
      <c r="F168" s="46"/>
      <c r="G168" s="161">
        <f>G33+G13</f>
        <v>192640.90000000002</v>
      </c>
      <c r="H168" s="161">
        <f>H33+H13</f>
        <v>14887.2</v>
      </c>
      <c r="I168" s="161">
        <f>I33+I13</f>
        <v>115277.4</v>
      </c>
      <c r="J168" s="161">
        <f>J33+J13</f>
        <v>117589.3</v>
      </c>
    </row>
  </sheetData>
  <sheetProtection/>
  <mergeCells count="13">
    <mergeCell ref="G10:J10"/>
    <mergeCell ref="G11:G12"/>
    <mergeCell ref="A11:A12"/>
    <mergeCell ref="B11:B12"/>
    <mergeCell ref="C11:C12"/>
    <mergeCell ref="D11:D12"/>
    <mergeCell ref="A1:J7"/>
    <mergeCell ref="A8:J8"/>
    <mergeCell ref="H11:H12"/>
    <mergeCell ref="E11:E12"/>
    <mergeCell ref="F11:F12"/>
    <mergeCell ref="A9:J9"/>
    <mergeCell ref="I11:J11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8"/>
  <sheetViews>
    <sheetView zoomScalePageLayoutView="0" workbookViewId="0" topLeftCell="A2">
      <selection activeCell="A9" sqref="A9:H9"/>
    </sheetView>
  </sheetViews>
  <sheetFormatPr defaultColWidth="9.140625" defaultRowHeight="15"/>
  <cols>
    <col min="1" max="1" width="56.00390625" style="2" customWidth="1"/>
    <col min="2" max="2" width="11.421875" style="1" customWidth="1"/>
    <col min="3" max="3" width="16.00390625" style="1" customWidth="1"/>
    <col min="4" max="4" width="9.421875" style="1" customWidth="1"/>
    <col min="5" max="6" width="12.140625" style="1" customWidth="1"/>
    <col min="7" max="7" width="11.57421875" style="1" customWidth="1"/>
    <col min="8" max="8" width="11.8515625" style="1" customWidth="1"/>
    <col min="9" max="16384" width="9.140625" style="1" customWidth="1"/>
  </cols>
  <sheetData>
    <row r="1" spans="1:8" ht="15.75" customHeight="1">
      <c r="A1" s="175" t="s">
        <v>450</v>
      </c>
      <c r="B1" s="175"/>
      <c r="C1" s="175"/>
      <c r="D1" s="175"/>
      <c r="E1" s="175"/>
      <c r="F1" s="175"/>
      <c r="G1" s="175"/>
      <c r="H1" s="175"/>
    </row>
    <row r="2" spans="1:8" ht="15.75" customHeight="1">
      <c r="A2" s="175"/>
      <c r="B2" s="175"/>
      <c r="C2" s="175"/>
      <c r="D2" s="175"/>
      <c r="E2" s="175"/>
      <c r="F2" s="175"/>
      <c r="G2" s="175"/>
      <c r="H2" s="175"/>
    </row>
    <row r="3" spans="1:8" ht="15.75" customHeight="1">
      <c r="A3" s="175"/>
      <c r="B3" s="175"/>
      <c r="C3" s="175"/>
      <c r="D3" s="175"/>
      <c r="E3" s="175"/>
      <c r="F3" s="175"/>
      <c r="G3" s="175"/>
      <c r="H3" s="175"/>
    </row>
    <row r="4" spans="1:8" ht="15.75" customHeight="1">
      <c r="A4" s="175"/>
      <c r="B4" s="175"/>
      <c r="C4" s="175"/>
      <c r="D4" s="175"/>
      <c r="E4" s="175"/>
      <c r="F4" s="175"/>
      <c r="G4" s="175"/>
      <c r="H4" s="175"/>
    </row>
    <row r="5" spans="1:8" ht="15.75" customHeight="1">
      <c r="A5" s="175"/>
      <c r="B5" s="175"/>
      <c r="C5" s="175"/>
      <c r="D5" s="175"/>
      <c r="E5" s="175"/>
      <c r="F5" s="175"/>
      <c r="G5" s="175"/>
      <c r="H5" s="175"/>
    </row>
    <row r="6" spans="1:8" ht="15.75" customHeight="1">
      <c r="A6" s="175"/>
      <c r="B6" s="175"/>
      <c r="C6" s="175"/>
      <c r="D6" s="175"/>
      <c r="E6" s="175"/>
      <c r="F6" s="175"/>
      <c r="G6" s="175"/>
      <c r="H6" s="175"/>
    </row>
    <row r="7" spans="1:8" ht="42" customHeight="1">
      <c r="A7" s="175"/>
      <c r="B7" s="175"/>
      <c r="C7" s="175"/>
      <c r="D7" s="175"/>
      <c r="E7" s="175"/>
      <c r="F7" s="175"/>
      <c r="G7" s="175"/>
      <c r="H7" s="175"/>
    </row>
    <row r="8" spans="1:8" ht="23.25" customHeight="1">
      <c r="A8" s="198" t="s">
        <v>443</v>
      </c>
      <c r="B8" s="198"/>
      <c r="C8" s="198"/>
      <c r="D8" s="198"/>
      <c r="E8" s="198"/>
      <c r="F8" s="198"/>
      <c r="G8" s="198"/>
      <c r="H8" s="198"/>
    </row>
    <row r="9" spans="1:8" ht="83.25" customHeight="1">
      <c r="A9" s="192" t="s">
        <v>429</v>
      </c>
      <c r="B9" s="192"/>
      <c r="C9" s="192"/>
      <c r="D9" s="192"/>
      <c r="E9" s="192"/>
      <c r="F9" s="192"/>
      <c r="G9" s="192"/>
      <c r="H9" s="192"/>
    </row>
    <row r="10" spans="5:8" ht="18.75" customHeight="1">
      <c r="E10" s="181" t="s">
        <v>333</v>
      </c>
      <c r="F10" s="181"/>
      <c r="G10" s="181"/>
      <c r="H10" s="181"/>
    </row>
    <row r="11" spans="1:8" ht="15">
      <c r="A11" s="186" t="s">
        <v>421</v>
      </c>
      <c r="B11" s="186" t="s">
        <v>2</v>
      </c>
      <c r="C11" s="186" t="s">
        <v>3</v>
      </c>
      <c r="D11" s="186" t="s">
        <v>431</v>
      </c>
      <c r="E11" s="186" t="s">
        <v>440</v>
      </c>
      <c r="F11" s="186" t="s">
        <v>444</v>
      </c>
      <c r="G11" s="193" t="s">
        <v>426</v>
      </c>
      <c r="H11" s="194"/>
    </row>
    <row r="12" spans="1:8" ht="58.5" customHeight="1">
      <c r="A12" s="197"/>
      <c r="B12" s="197"/>
      <c r="C12" s="197"/>
      <c r="D12" s="197"/>
      <c r="E12" s="197"/>
      <c r="F12" s="197"/>
      <c r="G12" s="14" t="s">
        <v>332</v>
      </c>
      <c r="H12" s="14" t="s">
        <v>354</v>
      </c>
    </row>
    <row r="13" spans="1:8" ht="52.5" customHeight="1">
      <c r="A13" s="14" t="s">
        <v>54</v>
      </c>
      <c r="B13" s="16" t="s">
        <v>55</v>
      </c>
      <c r="C13" s="4"/>
      <c r="D13" s="16"/>
      <c r="E13" s="42">
        <f>E14+E18+E32+E52+E56+E48</f>
        <v>47026.5</v>
      </c>
      <c r="F13" s="42">
        <f>F14+F18+F32+F52+F56+F48</f>
        <v>6429.2</v>
      </c>
      <c r="G13" s="42">
        <f>G14+G18+G32+G52+G56+G48</f>
        <v>41520.1</v>
      </c>
      <c r="H13" s="42">
        <f>H14+H18+H32+H52+H56+H48</f>
        <v>43164.7</v>
      </c>
    </row>
    <row r="14" spans="1:8" ht="41.25" customHeight="1">
      <c r="A14" s="18" t="s">
        <v>7</v>
      </c>
      <c r="B14" s="19" t="s">
        <v>8</v>
      </c>
      <c r="C14" s="5"/>
      <c r="D14" s="19"/>
      <c r="E14" s="42">
        <f aca="true" t="shared" si="0" ref="E14:H16">E15</f>
        <v>1860.5</v>
      </c>
      <c r="F14" s="42">
        <f t="shared" si="0"/>
        <v>361.2</v>
      </c>
      <c r="G14" s="42">
        <f t="shared" si="0"/>
        <v>1937.8</v>
      </c>
      <c r="H14" s="42">
        <f t="shared" si="0"/>
        <v>2015.2</v>
      </c>
    </row>
    <row r="15" spans="1:8" ht="49.5" customHeight="1">
      <c r="A15" s="21" t="s">
        <v>240</v>
      </c>
      <c r="B15" s="22" t="s">
        <v>8</v>
      </c>
      <c r="C15" s="6" t="s">
        <v>305</v>
      </c>
      <c r="D15" s="19"/>
      <c r="E15" s="52">
        <f t="shared" si="0"/>
        <v>1860.5</v>
      </c>
      <c r="F15" s="52">
        <f t="shared" si="0"/>
        <v>361.2</v>
      </c>
      <c r="G15" s="52">
        <f t="shared" si="0"/>
        <v>1937.8</v>
      </c>
      <c r="H15" s="52">
        <f t="shared" si="0"/>
        <v>2015.2</v>
      </c>
    </row>
    <row r="16" spans="1:8" ht="59.25" customHeight="1">
      <c r="A16" s="21" t="s">
        <v>61</v>
      </c>
      <c r="B16" s="22" t="s">
        <v>8</v>
      </c>
      <c r="C16" s="6" t="s">
        <v>305</v>
      </c>
      <c r="D16" s="22" t="s">
        <v>59</v>
      </c>
      <c r="E16" s="52">
        <f t="shared" si="0"/>
        <v>1860.5</v>
      </c>
      <c r="F16" s="52">
        <f t="shared" si="0"/>
        <v>361.2</v>
      </c>
      <c r="G16" s="52">
        <f t="shared" si="0"/>
        <v>1937.8</v>
      </c>
      <c r="H16" s="52">
        <f t="shared" si="0"/>
        <v>2015.2</v>
      </c>
    </row>
    <row r="17" spans="1:8" ht="33.75" customHeight="1">
      <c r="A17" s="114" t="s">
        <v>63</v>
      </c>
      <c r="B17" s="22" t="s">
        <v>8</v>
      </c>
      <c r="C17" s="6" t="s">
        <v>305</v>
      </c>
      <c r="D17" s="22" t="s">
        <v>60</v>
      </c>
      <c r="E17" s="52">
        <v>1860.5</v>
      </c>
      <c r="F17" s="52">
        <v>361.2</v>
      </c>
      <c r="G17" s="52">
        <v>1937.8</v>
      </c>
      <c r="H17" s="52">
        <v>2015.2</v>
      </c>
    </row>
    <row r="18" spans="1:8" ht="66" customHeight="1">
      <c r="A18" s="18" t="s">
        <v>12</v>
      </c>
      <c r="B18" s="44" t="s">
        <v>13</v>
      </c>
      <c r="C18" s="24"/>
      <c r="D18" s="10"/>
      <c r="E18" s="53">
        <f>E26+E19+E29</f>
        <v>5468.4000000000015</v>
      </c>
      <c r="F18" s="53">
        <f>F26+F19+F29</f>
        <v>862.6999999999999</v>
      </c>
      <c r="G18" s="53">
        <f>G26+G19+G29</f>
        <v>5691.1</v>
      </c>
      <c r="H18" s="53">
        <f>H26+H19+H29</f>
        <v>5916.400000000001</v>
      </c>
    </row>
    <row r="19" spans="1:8" ht="49.5" customHeight="1">
      <c r="A19" s="45" t="s">
        <v>119</v>
      </c>
      <c r="B19" s="22" t="s">
        <v>13</v>
      </c>
      <c r="C19" s="6" t="s">
        <v>306</v>
      </c>
      <c r="D19" s="19"/>
      <c r="E19" s="52">
        <f>E20+E22+E24</f>
        <v>5161.300000000001</v>
      </c>
      <c r="F19" s="52">
        <f>F20+F22+F24</f>
        <v>791.0999999999999</v>
      </c>
      <c r="G19" s="52">
        <f>G20+G22+G24</f>
        <v>5376.200000000001</v>
      </c>
      <c r="H19" s="52">
        <f>H20+H22+H24</f>
        <v>5593.700000000001</v>
      </c>
    </row>
    <row r="20" spans="1:8" ht="61.5" customHeight="1">
      <c r="A20" s="21" t="s">
        <v>61</v>
      </c>
      <c r="B20" s="22" t="s">
        <v>13</v>
      </c>
      <c r="C20" s="6" t="s">
        <v>306</v>
      </c>
      <c r="D20" s="22" t="s">
        <v>59</v>
      </c>
      <c r="E20" s="52">
        <f>E21</f>
        <v>3423.3</v>
      </c>
      <c r="F20" s="52">
        <f>F21</f>
        <v>646.4</v>
      </c>
      <c r="G20" s="52">
        <f>G21</f>
        <v>3565.5</v>
      </c>
      <c r="H20" s="52">
        <f>H21</f>
        <v>3707.9</v>
      </c>
    </row>
    <row r="21" spans="1:8" ht="35.25" customHeight="1">
      <c r="A21" s="21" t="s">
        <v>63</v>
      </c>
      <c r="B21" s="22" t="s">
        <v>13</v>
      </c>
      <c r="C21" s="6" t="s">
        <v>306</v>
      </c>
      <c r="D21" s="22" t="s">
        <v>60</v>
      </c>
      <c r="E21" s="52">
        <v>3423.3</v>
      </c>
      <c r="F21" s="52">
        <v>646.4</v>
      </c>
      <c r="G21" s="52">
        <v>3565.5</v>
      </c>
      <c r="H21" s="52">
        <v>3707.9</v>
      </c>
    </row>
    <row r="22" spans="1:8" ht="34.5" customHeight="1">
      <c r="A22" s="21" t="s">
        <v>96</v>
      </c>
      <c r="B22" s="22" t="s">
        <v>13</v>
      </c>
      <c r="C22" s="6" t="s">
        <v>306</v>
      </c>
      <c r="D22" s="22" t="s">
        <v>67</v>
      </c>
      <c r="E22" s="52">
        <f>E23</f>
        <v>1737.9</v>
      </c>
      <c r="F22" s="52">
        <f>F23</f>
        <v>144.7</v>
      </c>
      <c r="G22" s="52">
        <f>G23</f>
        <v>1810.6</v>
      </c>
      <c r="H22" s="52">
        <f>H23</f>
        <v>1885.7</v>
      </c>
    </row>
    <row r="23" spans="1:8" ht="30" customHeight="1">
      <c r="A23" s="21" t="s">
        <v>69</v>
      </c>
      <c r="B23" s="22" t="s">
        <v>13</v>
      </c>
      <c r="C23" s="6" t="s">
        <v>306</v>
      </c>
      <c r="D23" s="22" t="s">
        <v>65</v>
      </c>
      <c r="E23" s="52">
        <v>1737.9</v>
      </c>
      <c r="F23" s="52">
        <v>144.7</v>
      </c>
      <c r="G23" s="52">
        <v>1810.6</v>
      </c>
      <c r="H23" s="52">
        <v>1885.7</v>
      </c>
    </row>
    <row r="24" spans="1:8" ht="21" customHeight="1">
      <c r="A24" s="21" t="s">
        <v>70</v>
      </c>
      <c r="B24" s="22" t="s">
        <v>13</v>
      </c>
      <c r="C24" s="6" t="s">
        <v>306</v>
      </c>
      <c r="D24" s="22" t="s">
        <v>68</v>
      </c>
      <c r="E24" s="52">
        <f>E25</f>
        <v>0.1</v>
      </c>
      <c r="F24" s="52">
        <f>F25</f>
        <v>0</v>
      </c>
      <c r="G24" s="52">
        <f>G25</f>
        <v>0.1</v>
      </c>
      <c r="H24" s="52">
        <f>H25</f>
        <v>0.1</v>
      </c>
    </row>
    <row r="25" spans="1:8" ht="21" customHeight="1">
      <c r="A25" s="21" t="s">
        <v>71</v>
      </c>
      <c r="B25" s="22" t="s">
        <v>13</v>
      </c>
      <c r="C25" s="6" t="s">
        <v>306</v>
      </c>
      <c r="D25" s="22" t="s">
        <v>66</v>
      </c>
      <c r="E25" s="52">
        <v>0.1</v>
      </c>
      <c r="F25" s="52">
        <v>0</v>
      </c>
      <c r="G25" s="52">
        <v>0.1</v>
      </c>
      <c r="H25" s="52">
        <v>0.1</v>
      </c>
    </row>
    <row r="26" spans="1:8" ht="65.25" customHeight="1">
      <c r="A26" s="21" t="s">
        <v>92</v>
      </c>
      <c r="B26" s="44" t="s">
        <v>13</v>
      </c>
      <c r="C26" s="6" t="s">
        <v>335</v>
      </c>
      <c r="D26" s="10"/>
      <c r="E26" s="53">
        <f aca="true" t="shared" si="1" ref="E26:H27">E27</f>
        <v>187.1</v>
      </c>
      <c r="F26" s="53">
        <f t="shared" si="1"/>
        <v>41.6</v>
      </c>
      <c r="G26" s="52">
        <f t="shared" si="1"/>
        <v>194.9</v>
      </c>
      <c r="H26" s="52">
        <f t="shared" si="1"/>
        <v>202.7</v>
      </c>
    </row>
    <row r="27" spans="1:8" ht="65.25" customHeight="1">
      <c r="A27" s="21" t="s">
        <v>61</v>
      </c>
      <c r="B27" s="44" t="s">
        <v>13</v>
      </c>
      <c r="C27" s="6" t="s">
        <v>335</v>
      </c>
      <c r="D27" s="44" t="s">
        <v>59</v>
      </c>
      <c r="E27" s="53">
        <f t="shared" si="1"/>
        <v>187.1</v>
      </c>
      <c r="F27" s="53">
        <f t="shared" si="1"/>
        <v>41.6</v>
      </c>
      <c r="G27" s="52">
        <f t="shared" si="1"/>
        <v>194.9</v>
      </c>
      <c r="H27" s="52">
        <f t="shared" si="1"/>
        <v>202.7</v>
      </c>
    </row>
    <row r="28" spans="1:8" ht="36.75" customHeight="1">
      <c r="A28" s="21" t="s">
        <v>63</v>
      </c>
      <c r="B28" s="25" t="s">
        <v>13</v>
      </c>
      <c r="C28" s="6" t="s">
        <v>335</v>
      </c>
      <c r="D28" s="25" t="s">
        <v>60</v>
      </c>
      <c r="E28" s="54">
        <v>187.1</v>
      </c>
      <c r="F28" s="54">
        <v>41.6</v>
      </c>
      <c r="G28" s="52">
        <v>194.9</v>
      </c>
      <c r="H28" s="52">
        <v>202.7</v>
      </c>
    </row>
    <row r="29" spans="1:8" ht="47.25" customHeight="1">
      <c r="A29" s="21" t="s">
        <v>52</v>
      </c>
      <c r="B29" s="22" t="s">
        <v>13</v>
      </c>
      <c r="C29" s="6" t="s">
        <v>307</v>
      </c>
      <c r="D29" s="22"/>
      <c r="E29" s="52">
        <f aca="true" t="shared" si="2" ref="E29:H30">E30</f>
        <v>120</v>
      </c>
      <c r="F29" s="52">
        <f t="shared" si="2"/>
        <v>30</v>
      </c>
      <c r="G29" s="52">
        <f t="shared" si="2"/>
        <v>120</v>
      </c>
      <c r="H29" s="52">
        <f t="shared" si="2"/>
        <v>120</v>
      </c>
    </row>
    <row r="30" spans="1:8" ht="18.75" customHeight="1">
      <c r="A30" s="21" t="s">
        <v>70</v>
      </c>
      <c r="B30" s="22" t="s">
        <v>13</v>
      </c>
      <c r="C30" s="6" t="s">
        <v>307</v>
      </c>
      <c r="D30" s="22" t="s">
        <v>68</v>
      </c>
      <c r="E30" s="52">
        <f t="shared" si="2"/>
        <v>120</v>
      </c>
      <c r="F30" s="52">
        <f t="shared" si="2"/>
        <v>30</v>
      </c>
      <c r="G30" s="52">
        <f t="shared" si="2"/>
        <v>120</v>
      </c>
      <c r="H30" s="52">
        <f t="shared" si="2"/>
        <v>120</v>
      </c>
    </row>
    <row r="31" spans="1:8" ht="22.5" customHeight="1">
      <c r="A31" s="21" t="s">
        <v>71</v>
      </c>
      <c r="B31" s="22" t="s">
        <v>13</v>
      </c>
      <c r="C31" s="6" t="s">
        <v>307</v>
      </c>
      <c r="D31" s="22" t="s">
        <v>66</v>
      </c>
      <c r="E31" s="52">
        <v>120</v>
      </c>
      <c r="F31" s="52">
        <v>30</v>
      </c>
      <c r="G31" s="52">
        <v>120</v>
      </c>
      <c r="H31" s="52">
        <v>120</v>
      </c>
    </row>
    <row r="32" spans="1:8" ht="60" customHeight="1">
      <c r="A32" s="18" t="s">
        <v>392</v>
      </c>
      <c r="B32" s="19" t="s">
        <v>18</v>
      </c>
      <c r="C32" s="5"/>
      <c r="D32" s="22"/>
      <c r="E32" s="55">
        <f>E33+E36+E43</f>
        <v>29041.1</v>
      </c>
      <c r="F32" s="55">
        <f>F33+F36+F43</f>
        <v>5205.3</v>
      </c>
      <c r="G32" s="55">
        <f>G33+G36+G43</f>
        <v>31181.6</v>
      </c>
      <c r="H32" s="55">
        <f>H33+H36+H43</f>
        <v>32423.1</v>
      </c>
    </row>
    <row r="33" spans="1:8" ht="49.5" customHeight="1">
      <c r="A33" s="21" t="s">
        <v>239</v>
      </c>
      <c r="B33" s="22" t="s">
        <v>18</v>
      </c>
      <c r="C33" s="6" t="s">
        <v>308</v>
      </c>
      <c r="D33" s="22"/>
      <c r="E33" s="52">
        <f aca="true" t="shared" si="3" ref="E33:H34">E34</f>
        <v>1860.5</v>
      </c>
      <c r="F33" s="52">
        <f t="shared" si="3"/>
        <v>361.1</v>
      </c>
      <c r="G33" s="52">
        <f t="shared" si="3"/>
        <v>1937.8</v>
      </c>
      <c r="H33" s="52">
        <f t="shared" si="3"/>
        <v>2015.2</v>
      </c>
    </row>
    <row r="34" spans="1:8" ht="61.5" customHeight="1">
      <c r="A34" s="21" t="s">
        <v>61</v>
      </c>
      <c r="B34" s="22" t="s">
        <v>18</v>
      </c>
      <c r="C34" s="6" t="s">
        <v>308</v>
      </c>
      <c r="D34" s="22" t="s">
        <v>59</v>
      </c>
      <c r="E34" s="52">
        <f t="shared" si="3"/>
        <v>1860.5</v>
      </c>
      <c r="F34" s="52">
        <f t="shared" si="3"/>
        <v>361.1</v>
      </c>
      <c r="G34" s="52">
        <f t="shared" si="3"/>
        <v>1937.8</v>
      </c>
      <c r="H34" s="52">
        <f t="shared" si="3"/>
        <v>2015.2</v>
      </c>
    </row>
    <row r="35" spans="1:8" ht="33.75" customHeight="1">
      <c r="A35" s="21" t="s">
        <v>63</v>
      </c>
      <c r="B35" s="22" t="s">
        <v>18</v>
      </c>
      <c r="C35" s="6" t="s">
        <v>308</v>
      </c>
      <c r="D35" s="22" t="s">
        <v>60</v>
      </c>
      <c r="E35" s="52">
        <v>1860.5</v>
      </c>
      <c r="F35" s="52">
        <v>361.1</v>
      </c>
      <c r="G35" s="52">
        <v>1937.8</v>
      </c>
      <c r="H35" s="52">
        <v>2015.2</v>
      </c>
    </row>
    <row r="36" spans="1:8" ht="74.25" customHeight="1">
      <c r="A36" s="21" t="s">
        <v>93</v>
      </c>
      <c r="B36" s="22" t="s">
        <v>18</v>
      </c>
      <c r="C36" s="6" t="s">
        <v>309</v>
      </c>
      <c r="D36" s="19"/>
      <c r="E36" s="52">
        <f>E37+E39+E41</f>
        <v>22009.899999999998</v>
      </c>
      <c r="F36" s="52">
        <f>F37+F39+F41</f>
        <v>3830</v>
      </c>
      <c r="G36" s="52">
        <f>G37+G39+G41</f>
        <v>23858</v>
      </c>
      <c r="H36" s="52">
        <f>H37+H39+H41</f>
        <v>24807</v>
      </c>
    </row>
    <row r="37" spans="1:8" ht="64.5" customHeight="1">
      <c r="A37" s="21" t="s">
        <v>61</v>
      </c>
      <c r="B37" s="22" t="s">
        <v>18</v>
      </c>
      <c r="C37" s="6" t="s">
        <v>309</v>
      </c>
      <c r="D37" s="22" t="s">
        <v>59</v>
      </c>
      <c r="E37" s="52">
        <f>E38</f>
        <v>17264.8</v>
      </c>
      <c r="F37" s="52">
        <f>F38</f>
        <v>3027.6</v>
      </c>
      <c r="G37" s="52">
        <f>G38</f>
        <v>18915.7</v>
      </c>
      <c r="H37" s="52">
        <f>H38</f>
        <v>19667.5</v>
      </c>
    </row>
    <row r="38" spans="1:8" ht="33" customHeight="1">
      <c r="A38" s="21" t="s">
        <v>63</v>
      </c>
      <c r="B38" s="22" t="s">
        <v>18</v>
      </c>
      <c r="C38" s="6" t="s">
        <v>309</v>
      </c>
      <c r="D38" s="22" t="s">
        <v>60</v>
      </c>
      <c r="E38" s="52">
        <v>17264.8</v>
      </c>
      <c r="F38" s="52">
        <v>3027.6</v>
      </c>
      <c r="G38" s="52">
        <v>18915.7</v>
      </c>
      <c r="H38" s="52">
        <v>19667.5</v>
      </c>
    </row>
    <row r="39" spans="1:8" ht="31.5" customHeight="1">
      <c r="A39" s="21" t="s">
        <v>96</v>
      </c>
      <c r="B39" s="22" t="s">
        <v>18</v>
      </c>
      <c r="C39" s="6" t="s">
        <v>309</v>
      </c>
      <c r="D39" s="22" t="s">
        <v>67</v>
      </c>
      <c r="E39" s="52">
        <f>E40</f>
        <v>4745</v>
      </c>
      <c r="F39" s="52">
        <f>F40</f>
        <v>802.4</v>
      </c>
      <c r="G39" s="52">
        <f>G40</f>
        <v>4942.2</v>
      </c>
      <c r="H39" s="52">
        <f>H40</f>
        <v>5139.4</v>
      </c>
    </row>
    <row r="40" spans="1:8" ht="28.5" customHeight="1">
      <c r="A40" s="21" t="s">
        <v>69</v>
      </c>
      <c r="B40" s="22" t="s">
        <v>18</v>
      </c>
      <c r="C40" s="6" t="s">
        <v>309</v>
      </c>
      <c r="D40" s="22" t="s">
        <v>65</v>
      </c>
      <c r="E40" s="52">
        <v>4745</v>
      </c>
      <c r="F40" s="52">
        <v>802.4</v>
      </c>
      <c r="G40" s="52">
        <v>4942.2</v>
      </c>
      <c r="H40" s="52">
        <v>5139.4</v>
      </c>
    </row>
    <row r="41" spans="1:8" ht="19.5" customHeight="1">
      <c r="A41" s="21" t="s">
        <v>70</v>
      </c>
      <c r="B41" s="22" t="s">
        <v>18</v>
      </c>
      <c r="C41" s="6" t="s">
        <v>309</v>
      </c>
      <c r="D41" s="22" t="s">
        <v>68</v>
      </c>
      <c r="E41" s="52">
        <f>E42</f>
        <v>0.1</v>
      </c>
      <c r="F41" s="52">
        <f>F42</f>
        <v>0</v>
      </c>
      <c r="G41" s="52">
        <f>G42</f>
        <v>0.1</v>
      </c>
      <c r="H41" s="52">
        <f>H42</f>
        <v>0.1</v>
      </c>
    </row>
    <row r="42" spans="1:8" ht="18.75" customHeight="1">
      <c r="A42" s="21" t="s">
        <v>71</v>
      </c>
      <c r="B42" s="22" t="s">
        <v>18</v>
      </c>
      <c r="C42" s="6" t="s">
        <v>309</v>
      </c>
      <c r="D42" s="22" t="s">
        <v>66</v>
      </c>
      <c r="E42" s="52">
        <v>0.1</v>
      </c>
      <c r="F42" s="52">
        <v>0</v>
      </c>
      <c r="G42" s="52">
        <v>0.1</v>
      </c>
      <c r="H42" s="52">
        <v>0.1</v>
      </c>
    </row>
    <row r="43" spans="1:8" ht="60.75" customHeight="1">
      <c r="A43" s="21" t="s">
        <v>351</v>
      </c>
      <c r="B43" s="22" t="s">
        <v>18</v>
      </c>
      <c r="C43" s="6" t="s">
        <v>310</v>
      </c>
      <c r="D43" s="22"/>
      <c r="E43" s="52">
        <f>E44+E46</f>
        <v>5170.700000000001</v>
      </c>
      <c r="F43" s="52">
        <f>F44+F46</f>
        <v>1014.2</v>
      </c>
      <c r="G43" s="52">
        <f>G44+G46</f>
        <v>5385.8</v>
      </c>
      <c r="H43" s="52">
        <f>H44+H46</f>
        <v>5600.9</v>
      </c>
    </row>
    <row r="44" spans="1:8" ht="63.75" customHeight="1">
      <c r="A44" s="21" t="s">
        <v>61</v>
      </c>
      <c r="B44" s="22" t="s">
        <v>18</v>
      </c>
      <c r="C44" s="6" t="s">
        <v>310</v>
      </c>
      <c r="D44" s="22" t="s">
        <v>59</v>
      </c>
      <c r="E44" s="52">
        <f>E45</f>
        <v>4837.1</v>
      </c>
      <c r="F44" s="52">
        <f>F45</f>
        <v>875.9</v>
      </c>
      <c r="G44" s="52">
        <f>G45</f>
        <v>5037.8</v>
      </c>
      <c r="H44" s="52">
        <f>H45</f>
        <v>5240.9</v>
      </c>
    </row>
    <row r="45" spans="1:8" ht="33.75" customHeight="1">
      <c r="A45" s="21" t="s">
        <v>63</v>
      </c>
      <c r="B45" s="22" t="s">
        <v>18</v>
      </c>
      <c r="C45" s="6" t="s">
        <v>310</v>
      </c>
      <c r="D45" s="22" t="s">
        <v>60</v>
      </c>
      <c r="E45" s="52">
        <v>4837.1</v>
      </c>
      <c r="F45" s="52">
        <v>875.9</v>
      </c>
      <c r="G45" s="52">
        <v>5037.8</v>
      </c>
      <c r="H45" s="52">
        <v>5240.9</v>
      </c>
    </row>
    <row r="46" spans="1:8" ht="34.5" customHeight="1">
      <c r="A46" s="21" t="s">
        <v>96</v>
      </c>
      <c r="B46" s="22" t="s">
        <v>18</v>
      </c>
      <c r="C46" s="6" t="s">
        <v>310</v>
      </c>
      <c r="D46" s="22" t="s">
        <v>67</v>
      </c>
      <c r="E46" s="52">
        <f>E47</f>
        <v>333.6</v>
      </c>
      <c r="F46" s="52">
        <f>F47</f>
        <v>138.3</v>
      </c>
      <c r="G46" s="52">
        <f>G47</f>
        <v>348</v>
      </c>
      <c r="H46" s="52">
        <f>H47</f>
        <v>360</v>
      </c>
    </row>
    <row r="47" spans="1:8" ht="33" customHeight="1">
      <c r="A47" s="21" t="s">
        <v>69</v>
      </c>
      <c r="B47" s="22" t="s">
        <v>18</v>
      </c>
      <c r="C47" s="6" t="s">
        <v>310</v>
      </c>
      <c r="D47" s="22" t="s">
        <v>65</v>
      </c>
      <c r="E47" s="52">
        <v>333.6</v>
      </c>
      <c r="F47" s="52">
        <v>138.3</v>
      </c>
      <c r="G47" s="52">
        <v>348</v>
      </c>
      <c r="H47" s="52">
        <v>360</v>
      </c>
    </row>
    <row r="48" spans="1:8" ht="33" customHeight="1">
      <c r="A48" s="136" t="s">
        <v>364</v>
      </c>
      <c r="B48" s="49" t="s">
        <v>360</v>
      </c>
      <c r="C48" s="50"/>
      <c r="D48" s="49"/>
      <c r="E48" s="62">
        <f aca="true" t="shared" si="4" ref="E48:H50">E49</f>
        <v>10447.3</v>
      </c>
      <c r="F48" s="62">
        <f t="shared" si="4"/>
        <v>0</v>
      </c>
      <c r="G48" s="62">
        <f t="shared" si="4"/>
        <v>0</v>
      </c>
      <c r="H48" s="62">
        <f t="shared" si="4"/>
        <v>0</v>
      </c>
    </row>
    <row r="49" spans="1:8" ht="33" customHeight="1">
      <c r="A49" s="45" t="s">
        <v>359</v>
      </c>
      <c r="B49" s="46" t="s">
        <v>360</v>
      </c>
      <c r="C49" s="47" t="s">
        <v>361</v>
      </c>
      <c r="D49" s="46"/>
      <c r="E49" s="64">
        <f t="shared" si="4"/>
        <v>10447.3</v>
      </c>
      <c r="F49" s="64">
        <f t="shared" si="4"/>
        <v>0</v>
      </c>
      <c r="G49" s="64">
        <f t="shared" si="4"/>
        <v>0</v>
      </c>
      <c r="H49" s="64">
        <f t="shared" si="4"/>
        <v>0</v>
      </c>
    </row>
    <row r="50" spans="1:8" ht="33" customHeight="1">
      <c r="A50" s="45" t="s">
        <v>70</v>
      </c>
      <c r="B50" s="46" t="s">
        <v>360</v>
      </c>
      <c r="C50" s="47" t="s">
        <v>361</v>
      </c>
      <c r="D50" s="46" t="s">
        <v>68</v>
      </c>
      <c r="E50" s="64">
        <f t="shared" si="4"/>
        <v>10447.3</v>
      </c>
      <c r="F50" s="64">
        <f t="shared" si="4"/>
        <v>0</v>
      </c>
      <c r="G50" s="64">
        <f t="shared" si="4"/>
        <v>0</v>
      </c>
      <c r="H50" s="64">
        <f t="shared" si="4"/>
        <v>0</v>
      </c>
    </row>
    <row r="51" spans="1:8" ht="33" customHeight="1">
      <c r="A51" s="45" t="s">
        <v>363</v>
      </c>
      <c r="B51" s="46" t="s">
        <v>360</v>
      </c>
      <c r="C51" s="47" t="s">
        <v>361</v>
      </c>
      <c r="D51" s="46" t="s">
        <v>362</v>
      </c>
      <c r="E51" s="137">
        <v>10447.3</v>
      </c>
      <c r="F51" s="137">
        <v>0</v>
      </c>
      <c r="G51" s="137">
        <v>0</v>
      </c>
      <c r="H51" s="137">
        <v>0</v>
      </c>
    </row>
    <row r="52" spans="1:8" ht="25.5" customHeight="1">
      <c r="A52" s="18" t="s">
        <v>19</v>
      </c>
      <c r="B52" s="19" t="s">
        <v>20</v>
      </c>
      <c r="C52" s="5"/>
      <c r="D52" s="22"/>
      <c r="E52" s="42">
        <f>E55</f>
        <v>0</v>
      </c>
      <c r="F52" s="42">
        <f>F55</f>
        <v>0</v>
      </c>
      <c r="G52" s="42">
        <f aca="true" t="shared" si="5" ref="G52:H54">G53</f>
        <v>2500</v>
      </c>
      <c r="H52" s="42">
        <f t="shared" si="5"/>
        <v>2600</v>
      </c>
    </row>
    <row r="53" spans="1:8" ht="36" customHeight="1">
      <c r="A53" s="21" t="s">
        <v>103</v>
      </c>
      <c r="B53" s="22" t="s">
        <v>20</v>
      </c>
      <c r="C53" s="6" t="s">
        <v>365</v>
      </c>
      <c r="D53" s="22"/>
      <c r="E53" s="52">
        <f>E54</f>
        <v>0</v>
      </c>
      <c r="F53" s="52">
        <f>F54</f>
        <v>0</v>
      </c>
      <c r="G53" s="52">
        <f t="shared" si="5"/>
        <v>2500</v>
      </c>
      <c r="H53" s="52">
        <f t="shared" si="5"/>
        <v>2600</v>
      </c>
    </row>
    <row r="54" spans="1:8" ht="24.75" customHeight="1">
      <c r="A54" s="21" t="s">
        <v>70</v>
      </c>
      <c r="B54" s="22" t="s">
        <v>20</v>
      </c>
      <c r="C54" s="6" t="s">
        <v>365</v>
      </c>
      <c r="D54" s="22" t="s">
        <v>68</v>
      </c>
      <c r="E54" s="52">
        <f>E55</f>
        <v>0</v>
      </c>
      <c r="F54" s="52">
        <f>F55</f>
        <v>0</v>
      </c>
      <c r="G54" s="52">
        <f t="shared" si="5"/>
        <v>2500</v>
      </c>
      <c r="H54" s="52">
        <f t="shared" si="5"/>
        <v>2600</v>
      </c>
    </row>
    <row r="55" spans="1:8" ht="24" customHeight="1">
      <c r="A55" s="45" t="s">
        <v>21</v>
      </c>
      <c r="B55" s="22" t="s">
        <v>20</v>
      </c>
      <c r="C55" s="6" t="s">
        <v>365</v>
      </c>
      <c r="D55" s="22" t="s">
        <v>22</v>
      </c>
      <c r="E55" s="52">
        <v>0</v>
      </c>
      <c r="F55" s="52">
        <v>0</v>
      </c>
      <c r="G55" s="52">
        <v>2500</v>
      </c>
      <c r="H55" s="52">
        <v>2600</v>
      </c>
    </row>
    <row r="56" spans="1:8" ht="32.25" customHeight="1">
      <c r="A56" s="18" t="s">
        <v>23</v>
      </c>
      <c r="B56" s="19" t="s">
        <v>24</v>
      </c>
      <c r="C56" s="5"/>
      <c r="D56" s="19"/>
      <c r="E56" s="42">
        <f>E57+E60</f>
        <v>209.2</v>
      </c>
      <c r="F56" s="42">
        <f>F57+F60</f>
        <v>0</v>
      </c>
      <c r="G56" s="42">
        <f>G57+G60</f>
        <v>209.6</v>
      </c>
      <c r="H56" s="42">
        <f>H57+H60</f>
        <v>210</v>
      </c>
    </row>
    <row r="57" spans="1:8" ht="36.75" customHeight="1">
      <c r="A57" s="72" t="s">
        <v>120</v>
      </c>
      <c r="B57" s="73" t="s">
        <v>24</v>
      </c>
      <c r="C57" s="74" t="s">
        <v>336</v>
      </c>
      <c r="D57" s="73"/>
      <c r="E57" s="56">
        <f aca="true" t="shared" si="6" ref="E57:G58">E58</f>
        <v>200</v>
      </c>
      <c r="F57" s="56">
        <f t="shared" si="6"/>
        <v>0</v>
      </c>
      <c r="G57" s="52">
        <f t="shared" si="6"/>
        <v>200</v>
      </c>
      <c r="H57" s="52">
        <f>H59</f>
        <v>200</v>
      </c>
    </row>
    <row r="58" spans="1:8" ht="36.75" customHeight="1">
      <c r="A58" s="72" t="s">
        <v>96</v>
      </c>
      <c r="B58" s="73" t="s">
        <v>24</v>
      </c>
      <c r="C58" s="74" t="s">
        <v>336</v>
      </c>
      <c r="D58" s="73" t="s">
        <v>67</v>
      </c>
      <c r="E58" s="56">
        <f t="shared" si="6"/>
        <v>200</v>
      </c>
      <c r="F58" s="56">
        <f t="shared" si="6"/>
        <v>0</v>
      </c>
      <c r="G58" s="52">
        <f t="shared" si="6"/>
        <v>200</v>
      </c>
      <c r="H58" s="52">
        <f>H59</f>
        <v>200</v>
      </c>
    </row>
    <row r="59" spans="1:8" ht="36.75" customHeight="1">
      <c r="A59" s="72" t="s">
        <v>69</v>
      </c>
      <c r="B59" s="73" t="s">
        <v>24</v>
      </c>
      <c r="C59" s="74" t="s">
        <v>336</v>
      </c>
      <c r="D59" s="73" t="s">
        <v>65</v>
      </c>
      <c r="E59" s="56">
        <v>200</v>
      </c>
      <c r="F59" s="56">
        <v>0</v>
      </c>
      <c r="G59" s="52">
        <v>200</v>
      </c>
      <c r="H59" s="52">
        <v>200</v>
      </c>
    </row>
    <row r="60" spans="1:8" ht="66.75" customHeight="1">
      <c r="A60" s="72" t="s">
        <v>352</v>
      </c>
      <c r="B60" s="73" t="s">
        <v>24</v>
      </c>
      <c r="C60" s="74" t="s">
        <v>311</v>
      </c>
      <c r="D60" s="73"/>
      <c r="E60" s="64">
        <f aca="true" t="shared" si="7" ref="E60:H61">E61</f>
        <v>9.2</v>
      </c>
      <c r="F60" s="64">
        <f t="shared" si="7"/>
        <v>0</v>
      </c>
      <c r="G60" s="52">
        <f t="shared" si="7"/>
        <v>9.6</v>
      </c>
      <c r="H60" s="52">
        <f t="shared" si="7"/>
        <v>10</v>
      </c>
    </row>
    <row r="61" spans="1:8" ht="35.25" customHeight="1">
      <c r="A61" s="72" t="s">
        <v>96</v>
      </c>
      <c r="B61" s="73" t="s">
        <v>24</v>
      </c>
      <c r="C61" s="74" t="s">
        <v>311</v>
      </c>
      <c r="D61" s="73" t="s">
        <v>67</v>
      </c>
      <c r="E61" s="64">
        <f t="shared" si="7"/>
        <v>9.2</v>
      </c>
      <c r="F61" s="64">
        <f t="shared" si="7"/>
        <v>0</v>
      </c>
      <c r="G61" s="52">
        <f t="shared" si="7"/>
        <v>9.6</v>
      </c>
      <c r="H61" s="52">
        <f t="shared" si="7"/>
        <v>10</v>
      </c>
    </row>
    <row r="62" spans="1:8" ht="36" customHeight="1">
      <c r="A62" s="72" t="s">
        <v>69</v>
      </c>
      <c r="B62" s="73" t="s">
        <v>24</v>
      </c>
      <c r="C62" s="74" t="s">
        <v>311</v>
      </c>
      <c r="D62" s="73" t="s">
        <v>65</v>
      </c>
      <c r="E62" s="64">
        <v>9.2</v>
      </c>
      <c r="F62" s="64">
        <v>0</v>
      </c>
      <c r="G62" s="52">
        <v>9.6</v>
      </c>
      <c r="H62" s="52">
        <v>10</v>
      </c>
    </row>
    <row r="63" spans="1:8" ht="48.75" customHeight="1">
      <c r="A63" s="14" t="s">
        <v>292</v>
      </c>
      <c r="B63" s="19" t="s">
        <v>26</v>
      </c>
      <c r="C63" s="5"/>
      <c r="D63" s="22"/>
      <c r="E63" s="42">
        <f>E64</f>
        <v>92.5</v>
      </c>
      <c r="F63" s="42">
        <f>F64</f>
        <v>0.3</v>
      </c>
      <c r="G63" s="42">
        <f>G64</f>
        <v>72.5</v>
      </c>
      <c r="H63" s="42">
        <f>H64</f>
        <v>72.5</v>
      </c>
    </row>
    <row r="64" spans="1:8" ht="51.75" customHeight="1">
      <c r="A64" s="18" t="s">
        <v>293</v>
      </c>
      <c r="B64" s="19" t="s">
        <v>168</v>
      </c>
      <c r="C64" s="5"/>
      <c r="D64" s="19"/>
      <c r="E64" s="42">
        <f>E65+E68</f>
        <v>92.5</v>
      </c>
      <c r="F64" s="42">
        <f>F65+F68</f>
        <v>0.3</v>
      </c>
      <c r="G64" s="42">
        <f>G65+G68</f>
        <v>72.5</v>
      </c>
      <c r="H64" s="42">
        <f>H65+H68</f>
        <v>72.5</v>
      </c>
    </row>
    <row r="65" spans="1:8" ht="96" customHeight="1">
      <c r="A65" s="45" t="s">
        <v>300</v>
      </c>
      <c r="B65" s="22" t="s">
        <v>168</v>
      </c>
      <c r="C65" s="6" t="s">
        <v>312</v>
      </c>
      <c r="D65" s="22"/>
      <c r="E65" s="52">
        <f>E67</f>
        <v>2.5</v>
      </c>
      <c r="F65" s="52">
        <f>F67</f>
        <v>0.3</v>
      </c>
      <c r="G65" s="52">
        <f>G66</f>
        <v>2.5</v>
      </c>
      <c r="H65" s="52">
        <f>H66</f>
        <v>2.5</v>
      </c>
    </row>
    <row r="66" spans="1:8" ht="30" customHeight="1">
      <c r="A66" s="21" t="s">
        <v>96</v>
      </c>
      <c r="B66" s="22" t="s">
        <v>168</v>
      </c>
      <c r="C66" s="6" t="s">
        <v>312</v>
      </c>
      <c r="D66" s="22" t="s">
        <v>67</v>
      </c>
      <c r="E66" s="52">
        <f>E67</f>
        <v>2.5</v>
      </c>
      <c r="F66" s="52">
        <f>F67</f>
        <v>0.3</v>
      </c>
      <c r="G66" s="52">
        <f>G67</f>
        <v>2.5</v>
      </c>
      <c r="H66" s="52">
        <f>H67</f>
        <v>2.5</v>
      </c>
    </row>
    <row r="67" spans="1:8" ht="36.75" customHeight="1">
      <c r="A67" s="21" t="s">
        <v>69</v>
      </c>
      <c r="B67" s="22" t="s">
        <v>168</v>
      </c>
      <c r="C67" s="6" t="s">
        <v>312</v>
      </c>
      <c r="D67" s="22" t="s">
        <v>65</v>
      </c>
      <c r="E67" s="52">
        <v>2.5</v>
      </c>
      <c r="F67" s="52">
        <v>0.3</v>
      </c>
      <c r="G67" s="52">
        <v>2.5</v>
      </c>
      <c r="H67" s="52">
        <v>2.5</v>
      </c>
    </row>
    <row r="68" spans="1:8" ht="78.75" customHeight="1">
      <c r="A68" s="21" t="s">
        <v>94</v>
      </c>
      <c r="B68" s="22" t="s">
        <v>168</v>
      </c>
      <c r="C68" s="6" t="s">
        <v>313</v>
      </c>
      <c r="D68" s="22"/>
      <c r="E68" s="52">
        <f aca="true" t="shared" si="8" ref="E68:H69">E69</f>
        <v>90</v>
      </c>
      <c r="F68" s="52">
        <f t="shared" si="8"/>
        <v>0</v>
      </c>
      <c r="G68" s="52">
        <f t="shared" si="8"/>
        <v>70</v>
      </c>
      <c r="H68" s="52">
        <f t="shared" si="8"/>
        <v>70</v>
      </c>
    </row>
    <row r="69" spans="1:8" ht="32.25" customHeight="1">
      <c r="A69" s="21" t="s">
        <v>96</v>
      </c>
      <c r="B69" s="22" t="s">
        <v>168</v>
      </c>
      <c r="C69" s="6" t="s">
        <v>313</v>
      </c>
      <c r="D69" s="22" t="s">
        <v>67</v>
      </c>
      <c r="E69" s="52">
        <f t="shared" si="8"/>
        <v>90</v>
      </c>
      <c r="F69" s="52">
        <f t="shared" si="8"/>
        <v>0</v>
      </c>
      <c r="G69" s="52">
        <f t="shared" si="8"/>
        <v>70</v>
      </c>
      <c r="H69" s="52">
        <f t="shared" si="8"/>
        <v>70</v>
      </c>
    </row>
    <row r="70" spans="1:8" ht="33" customHeight="1">
      <c r="A70" s="21" t="s">
        <v>69</v>
      </c>
      <c r="B70" s="22" t="s">
        <v>168</v>
      </c>
      <c r="C70" s="6" t="s">
        <v>313</v>
      </c>
      <c r="D70" s="22" t="s">
        <v>65</v>
      </c>
      <c r="E70" s="52">
        <v>90</v>
      </c>
      <c r="F70" s="52">
        <v>0</v>
      </c>
      <c r="G70" s="52">
        <v>70</v>
      </c>
      <c r="H70" s="52">
        <v>70</v>
      </c>
    </row>
    <row r="71" spans="1:8" ht="21.75" customHeight="1">
      <c r="A71" s="16" t="s">
        <v>27</v>
      </c>
      <c r="B71" s="19" t="s">
        <v>28</v>
      </c>
      <c r="C71" s="6"/>
      <c r="D71" s="22"/>
      <c r="E71" s="42">
        <f>E72+E76</f>
        <v>800</v>
      </c>
      <c r="F71" s="42">
        <f>F72+F76</f>
        <v>0</v>
      </c>
      <c r="G71" s="42">
        <f>G72+G76</f>
        <v>800</v>
      </c>
      <c r="H71" s="42">
        <f>H72+H76</f>
        <v>800</v>
      </c>
    </row>
    <row r="72" spans="1:8" ht="28.5" customHeight="1">
      <c r="A72" s="43" t="s">
        <v>29</v>
      </c>
      <c r="B72" s="19" t="s">
        <v>30</v>
      </c>
      <c r="C72" s="5"/>
      <c r="D72" s="19"/>
      <c r="E72" s="42">
        <f>E73</f>
        <v>600</v>
      </c>
      <c r="F72" s="42">
        <f>F73</f>
        <v>0</v>
      </c>
      <c r="G72" s="42">
        <f aca="true" t="shared" si="9" ref="G72:H74">G73</f>
        <v>600</v>
      </c>
      <c r="H72" s="42">
        <f t="shared" si="9"/>
        <v>600</v>
      </c>
    </row>
    <row r="73" spans="1:8" ht="47.25" customHeight="1">
      <c r="A73" s="29" t="s">
        <v>95</v>
      </c>
      <c r="B73" s="22" t="s">
        <v>30</v>
      </c>
      <c r="C73" s="6" t="s">
        <v>314</v>
      </c>
      <c r="D73" s="22"/>
      <c r="E73" s="52">
        <f>E75</f>
        <v>600</v>
      </c>
      <c r="F73" s="52">
        <f>F75</f>
        <v>0</v>
      </c>
      <c r="G73" s="52">
        <f t="shared" si="9"/>
        <v>600</v>
      </c>
      <c r="H73" s="52">
        <f t="shared" si="9"/>
        <v>600</v>
      </c>
    </row>
    <row r="74" spans="1:8" ht="28.5" customHeight="1">
      <c r="A74" s="30" t="s">
        <v>96</v>
      </c>
      <c r="B74" s="22" t="s">
        <v>30</v>
      </c>
      <c r="C74" s="6" t="s">
        <v>314</v>
      </c>
      <c r="D74" s="22" t="s">
        <v>67</v>
      </c>
      <c r="E74" s="52">
        <f>E75</f>
        <v>600</v>
      </c>
      <c r="F74" s="52">
        <f>F75</f>
        <v>0</v>
      </c>
      <c r="G74" s="52">
        <f t="shared" si="9"/>
        <v>600</v>
      </c>
      <c r="H74" s="52">
        <f t="shared" si="9"/>
        <v>600</v>
      </c>
    </row>
    <row r="75" spans="1:8" ht="31.5" customHeight="1">
      <c r="A75" s="30" t="s">
        <v>69</v>
      </c>
      <c r="B75" s="22" t="s">
        <v>30</v>
      </c>
      <c r="C75" s="6" t="s">
        <v>314</v>
      </c>
      <c r="D75" s="22" t="s">
        <v>65</v>
      </c>
      <c r="E75" s="52">
        <v>600</v>
      </c>
      <c r="F75" s="52">
        <v>0</v>
      </c>
      <c r="G75" s="52">
        <v>600</v>
      </c>
      <c r="H75" s="52">
        <v>600</v>
      </c>
    </row>
    <row r="76" spans="1:8" ht="24" customHeight="1">
      <c r="A76" s="63" t="s">
        <v>294</v>
      </c>
      <c r="B76" s="49" t="s">
        <v>237</v>
      </c>
      <c r="C76" s="47"/>
      <c r="D76" s="46"/>
      <c r="E76" s="62">
        <f>E77</f>
        <v>200</v>
      </c>
      <c r="F76" s="62">
        <f>F77</f>
        <v>0</v>
      </c>
      <c r="G76" s="62">
        <f aca="true" t="shared" si="10" ref="G76:H78">G77</f>
        <v>200</v>
      </c>
      <c r="H76" s="62">
        <f t="shared" si="10"/>
        <v>200</v>
      </c>
    </row>
    <row r="77" spans="1:8" ht="43.5" customHeight="1">
      <c r="A77" s="45" t="s">
        <v>114</v>
      </c>
      <c r="B77" s="46" t="s">
        <v>237</v>
      </c>
      <c r="C77" s="6" t="s">
        <v>315</v>
      </c>
      <c r="D77" s="46"/>
      <c r="E77" s="64">
        <f>E79</f>
        <v>200</v>
      </c>
      <c r="F77" s="64">
        <f>F79</f>
        <v>0</v>
      </c>
      <c r="G77" s="52">
        <f t="shared" si="10"/>
        <v>200</v>
      </c>
      <c r="H77" s="52">
        <f t="shared" si="10"/>
        <v>200</v>
      </c>
    </row>
    <row r="78" spans="1:8" ht="30.75" customHeight="1">
      <c r="A78" s="30" t="s">
        <v>96</v>
      </c>
      <c r="B78" s="46" t="s">
        <v>237</v>
      </c>
      <c r="C78" s="6" t="s">
        <v>315</v>
      </c>
      <c r="D78" s="46" t="s">
        <v>67</v>
      </c>
      <c r="E78" s="64">
        <f>E79</f>
        <v>200</v>
      </c>
      <c r="F78" s="64">
        <f>F79</f>
        <v>0</v>
      </c>
      <c r="G78" s="52">
        <f t="shared" si="10"/>
        <v>200</v>
      </c>
      <c r="H78" s="52">
        <f t="shared" si="10"/>
        <v>200</v>
      </c>
    </row>
    <row r="79" spans="1:8" ht="30.75" customHeight="1">
      <c r="A79" s="30" t="s">
        <v>69</v>
      </c>
      <c r="B79" s="46" t="s">
        <v>237</v>
      </c>
      <c r="C79" s="6" t="s">
        <v>315</v>
      </c>
      <c r="D79" s="46" t="s">
        <v>65</v>
      </c>
      <c r="E79" s="64">
        <v>200</v>
      </c>
      <c r="F79" s="64">
        <v>0</v>
      </c>
      <c r="G79" s="64">
        <v>200</v>
      </c>
      <c r="H79" s="64">
        <v>200</v>
      </c>
    </row>
    <row r="80" spans="1:8" ht="30.75" customHeight="1">
      <c r="A80" s="14" t="s">
        <v>31</v>
      </c>
      <c r="B80" s="19" t="s">
        <v>32</v>
      </c>
      <c r="C80" s="5"/>
      <c r="D80" s="22"/>
      <c r="E80" s="42">
        <f>E81</f>
        <v>108100.1</v>
      </c>
      <c r="F80" s="42">
        <f>F81</f>
        <v>2401.9</v>
      </c>
      <c r="G80" s="42">
        <f>G81</f>
        <v>41491.4</v>
      </c>
      <c r="H80" s="42">
        <f>H81</f>
        <v>41491.399999999994</v>
      </c>
    </row>
    <row r="81" spans="1:8" ht="25.5" customHeight="1">
      <c r="A81" s="18" t="s">
        <v>85</v>
      </c>
      <c r="B81" s="19" t="s">
        <v>33</v>
      </c>
      <c r="C81" s="5"/>
      <c r="D81" s="19"/>
      <c r="E81" s="138">
        <f>E82+E85+E88+E91+E96+E94+E99+E102</f>
        <v>108100.1</v>
      </c>
      <c r="F81" s="138">
        <f>F82+F85+F88+F91+F96+F94+F99+F102</f>
        <v>2401.9</v>
      </c>
      <c r="G81" s="138">
        <f>G82+G91+G102</f>
        <v>41491.4</v>
      </c>
      <c r="H81" s="138">
        <f>H82+H91+H102</f>
        <v>41491.399999999994</v>
      </c>
    </row>
    <row r="82" spans="1:8" ht="21.75" customHeight="1">
      <c r="A82" s="21" t="s">
        <v>163</v>
      </c>
      <c r="B82" s="22" t="s">
        <v>33</v>
      </c>
      <c r="C82" s="6" t="s">
        <v>316</v>
      </c>
      <c r="D82" s="22"/>
      <c r="E82" s="56">
        <f aca="true" t="shared" si="11" ref="E82:H83">E83</f>
        <v>30791.9</v>
      </c>
      <c r="F82" s="56">
        <f t="shared" si="11"/>
        <v>828.8</v>
      </c>
      <c r="G82" s="52">
        <f t="shared" si="11"/>
        <v>17675.2</v>
      </c>
      <c r="H82" s="52">
        <f t="shared" si="11"/>
        <v>17675.199999999997</v>
      </c>
    </row>
    <row r="83" spans="1:8" ht="30.75" customHeight="1">
      <c r="A83" s="21" t="s">
        <v>96</v>
      </c>
      <c r="B83" s="22" t="s">
        <v>33</v>
      </c>
      <c r="C83" s="6" t="s">
        <v>316</v>
      </c>
      <c r="D83" s="22" t="s">
        <v>67</v>
      </c>
      <c r="E83" s="56">
        <f t="shared" si="11"/>
        <v>30791.9</v>
      </c>
      <c r="F83" s="56">
        <f t="shared" si="11"/>
        <v>828.8</v>
      </c>
      <c r="G83" s="52">
        <f t="shared" si="11"/>
        <v>17675.2</v>
      </c>
      <c r="H83" s="52">
        <f t="shared" si="11"/>
        <v>17675.199999999997</v>
      </c>
    </row>
    <row r="84" spans="1:8" ht="32.25" customHeight="1" thickBot="1">
      <c r="A84" s="21" t="s">
        <v>69</v>
      </c>
      <c r="B84" s="22" t="s">
        <v>33</v>
      </c>
      <c r="C84" s="6" t="s">
        <v>316</v>
      </c>
      <c r="D84" s="22" t="s">
        <v>65</v>
      </c>
      <c r="E84" s="56">
        <v>30791.9</v>
      </c>
      <c r="F84" s="56">
        <v>828.8</v>
      </c>
      <c r="G84" s="52">
        <v>17675.2</v>
      </c>
      <c r="H84" s="52">
        <f>27384.6-9709.4</f>
        <v>17675.199999999997</v>
      </c>
    </row>
    <row r="85" spans="1:8" ht="71.25" customHeight="1">
      <c r="A85" s="158" t="s">
        <v>394</v>
      </c>
      <c r="B85" s="46" t="s">
        <v>33</v>
      </c>
      <c r="C85" s="24" t="s">
        <v>395</v>
      </c>
      <c r="D85" s="46"/>
      <c r="E85" s="137">
        <f>E86</f>
        <v>6056.5</v>
      </c>
      <c r="F85" s="137">
        <f>F86</f>
        <v>0</v>
      </c>
      <c r="G85" s="137">
        <v>0</v>
      </c>
      <c r="H85" s="137">
        <v>0</v>
      </c>
    </row>
    <row r="86" spans="1:8" ht="32.25" customHeight="1">
      <c r="A86" s="45" t="s">
        <v>96</v>
      </c>
      <c r="B86" s="46" t="s">
        <v>33</v>
      </c>
      <c r="C86" s="24" t="s">
        <v>395</v>
      </c>
      <c r="D86" s="46" t="s">
        <v>67</v>
      </c>
      <c r="E86" s="137">
        <f>E87</f>
        <v>6056.5</v>
      </c>
      <c r="F86" s="137">
        <f>F87</f>
        <v>0</v>
      </c>
      <c r="G86" s="137">
        <v>0</v>
      </c>
      <c r="H86" s="137">
        <v>0</v>
      </c>
    </row>
    <row r="87" spans="1:8" ht="32.25" customHeight="1">
      <c r="A87" s="45" t="s">
        <v>69</v>
      </c>
      <c r="B87" s="46" t="s">
        <v>33</v>
      </c>
      <c r="C87" s="24" t="s">
        <v>395</v>
      </c>
      <c r="D87" s="46" t="s">
        <v>65</v>
      </c>
      <c r="E87" s="137">
        <v>6056.5</v>
      </c>
      <c r="F87" s="137">
        <v>0</v>
      </c>
      <c r="G87" s="137">
        <v>0</v>
      </c>
      <c r="H87" s="137">
        <v>0</v>
      </c>
    </row>
    <row r="88" spans="1:8" ht="63.75" customHeight="1">
      <c r="A88" s="143" t="s">
        <v>397</v>
      </c>
      <c r="B88" s="46" t="s">
        <v>33</v>
      </c>
      <c r="C88" s="24" t="s">
        <v>396</v>
      </c>
      <c r="D88" s="46"/>
      <c r="E88" s="137">
        <f>E89</f>
        <v>501.9</v>
      </c>
      <c r="F88" s="137">
        <f>F89</f>
        <v>0</v>
      </c>
      <c r="G88" s="137">
        <v>0</v>
      </c>
      <c r="H88" s="137">
        <v>0</v>
      </c>
    </row>
    <row r="89" spans="1:8" ht="32.25" customHeight="1">
      <c r="A89" s="45" t="s">
        <v>96</v>
      </c>
      <c r="B89" s="46" t="s">
        <v>33</v>
      </c>
      <c r="C89" s="24" t="s">
        <v>396</v>
      </c>
      <c r="D89" s="46" t="s">
        <v>67</v>
      </c>
      <c r="E89" s="137">
        <f>E90</f>
        <v>501.9</v>
      </c>
      <c r="F89" s="137">
        <f>F90</f>
        <v>0</v>
      </c>
      <c r="G89" s="137">
        <v>0</v>
      </c>
      <c r="H89" s="137">
        <v>0</v>
      </c>
    </row>
    <row r="90" spans="1:8" ht="32.25" customHeight="1">
      <c r="A90" s="45" t="s">
        <v>69</v>
      </c>
      <c r="B90" s="46" t="s">
        <v>33</v>
      </c>
      <c r="C90" s="24" t="s">
        <v>396</v>
      </c>
      <c r="D90" s="46" t="s">
        <v>65</v>
      </c>
      <c r="E90" s="137">
        <v>501.9</v>
      </c>
      <c r="F90" s="137">
        <v>0</v>
      </c>
      <c r="G90" s="137">
        <v>0</v>
      </c>
      <c r="H90" s="137">
        <v>0</v>
      </c>
    </row>
    <row r="91" spans="1:8" ht="20.25" customHeight="1">
      <c r="A91" s="21" t="s">
        <v>108</v>
      </c>
      <c r="B91" s="22" t="s">
        <v>33</v>
      </c>
      <c r="C91" s="6" t="s">
        <v>317</v>
      </c>
      <c r="D91" s="22"/>
      <c r="E91" s="56">
        <f aca="true" t="shared" si="12" ref="E91:H92">E92</f>
        <v>11375</v>
      </c>
      <c r="F91" s="56">
        <f t="shared" si="12"/>
        <v>1250</v>
      </c>
      <c r="G91" s="56">
        <f t="shared" si="12"/>
        <v>22316.2</v>
      </c>
      <c r="H91" s="56">
        <f t="shared" si="12"/>
        <v>22316.2</v>
      </c>
    </row>
    <row r="92" spans="1:8" ht="30">
      <c r="A92" s="21" t="s">
        <v>96</v>
      </c>
      <c r="B92" s="22" t="s">
        <v>33</v>
      </c>
      <c r="C92" s="6" t="s">
        <v>317</v>
      </c>
      <c r="D92" s="22" t="s">
        <v>67</v>
      </c>
      <c r="E92" s="56">
        <f t="shared" si="12"/>
        <v>11375</v>
      </c>
      <c r="F92" s="56">
        <f t="shared" si="12"/>
        <v>1250</v>
      </c>
      <c r="G92" s="56">
        <f t="shared" si="12"/>
        <v>22316.2</v>
      </c>
      <c r="H92" s="56">
        <f t="shared" si="12"/>
        <v>22316.2</v>
      </c>
    </row>
    <row r="93" spans="1:8" ht="30">
      <c r="A93" s="21" t="s">
        <v>69</v>
      </c>
      <c r="B93" s="22" t="s">
        <v>33</v>
      </c>
      <c r="C93" s="6" t="s">
        <v>317</v>
      </c>
      <c r="D93" s="22" t="s">
        <v>65</v>
      </c>
      <c r="E93" s="56">
        <v>11375</v>
      </c>
      <c r="F93" s="56">
        <v>1250</v>
      </c>
      <c r="G93" s="56">
        <v>22316.2</v>
      </c>
      <c r="H93" s="56">
        <v>22316.2</v>
      </c>
    </row>
    <row r="94" spans="1:8" ht="15">
      <c r="A94" s="45" t="s">
        <v>70</v>
      </c>
      <c r="B94" s="46" t="s">
        <v>33</v>
      </c>
      <c r="C94" s="47" t="s">
        <v>317</v>
      </c>
      <c r="D94" s="46" t="s">
        <v>68</v>
      </c>
      <c r="E94" s="137">
        <f>E95</f>
        <v>233.1</v>
      </c>
      <c r="F94" s="137">
        <f>F95</f>
        <v>233.1</v>
      </c>
      <c r="G94" s="137">
        <f>G95</f>
        <v>0</v>
      </c>
      <c r="H94" s="137">
        <f>H95</f>
        <v>0</v>
      </c>
    </row>
    <row r="95" spans="1:8" ht="15">
      <c r="A95" s="45" t="s">
        <v>71</v>
      </c>
      <c r="B95" s="46" t="s">
        <v>33</v>
      </c>
      <c r="C95" s="47" t="s">
        <v>317</v>
      </c>
      <c r="D95" s="46" t="s">
        <v>66</v>
      </c>
      <c r="E95" s="137">
        <v>233.1</v>
      </c>
      <c r="F95" s="137">
        <v>233.1</v>
      </c>
      <c r="G95" s="137">
        <v>0</v>
      </c>
      <c r="H95" s="137">
        <v>0</v>
      </c>
    </row>
    <row r="96" spans="1:8" ht="78.75">
      <c r="A96" s="144" t="s">
        <v>398</v>
      </c>
      <c r="B96" s="46" t="s">
        <v>33</v>
      </c>
      <c r="C96" s="24" t="s">
        <v>399</v>
      </c>
      <c r="D96" s="46"/>
      <c r="E96" s="137">
        <f>E97</f>
        <v>53596.1</v>
      </c>
      <c r="F96" s="137">
        <f>F97</f>
        <v>0</v>
      </c>
      <c r="G96" s="137">
        <v>0</v>
      </c>
      <c r="H96" s="137">
        <v>0</v>
      </c>
    </row>
    <row r="97" spans="1:8" ht="30">
      <c r="A97" s="45" t="s">
        <v>96</v>
      </c>
      <c r="B97" s="46" t="s">
        <v>33</v>
      </c>
      <c r="C97" s="24" t="s">
        <v>399</v>
      </c>
      <c r="D97" s="46" t="s">
        <v>67</v>
      </c>
      <c r="E97" s="137">
        <f>E98</f>
        <v>53596.1</v>
      </c>
      <c r="F97" s="137">
        <f>F98</f>
        <v>0</v>
      </c>
      <c r="G97" s="137">
        <v>0</v>
      </c>
      <c r="H97" s="137">
        <v>0</v>
      </c>
    </row>
    <row r="98" spans="1:8" ht="30">
      <c r="A98" s="45" t="s">
        <v>69</v>
      </c>
      <c r="B98" s="46" t="s">
        <v>33</v>
      </c>
      <c r="C98" s="24" t="s">
        <v>399</v>
      </c>
      <c r="D98" s="46" t="s">
        <v>65</v>
      </c>
      <c r="E98" s="137">
        <v>53596.1</v>
      </c>
      <c r="F98" s="137">
        <v>0</v>
      </c>
      <c r="G98" s="137">
        <v>0</v>
      </c>
      <c r="H98" s="137">
        <v>0</v>
      </c>
    </row>
    <row r="99" spans="1:8" ht="78.75">
      <c r="A99" s="143" t="s">
        <v>400</v>
      </c>
      <c r="B99" s="46" t="s">
        <v>33</v>
      </c>
      <c r="C99" s="142" t="s">
        <v>401</v>
      </c>
      <c r="D99" s="68"/>
      <c r="E99" s="137">
        <f>E100</f>
        <v>3545.6</v>
      </c>
      <c r="F99" s="137">
        <f>F100</f>
        <v>0</v>
      </c>
      <c r="G99" s="137">
        <v>0</v>
      </c>
      <c r="H99" s="137">
        <v>0</v>
      </c>
    </row>
    <row r="100" spans="1:8" ht="30">
      <c r="A100" s="45" t="s">
        <v>96</v>
      </c>
      <c r="B100" s="46" t="s">
        <v>33</v>
      </c>
      <c r="C100" s="24" t="s">
        <v>401</v>
      </c>
      <c r="D100" s="46" t="s">
        <v>67</v>
      </c>
      <c r="E100" s="137">
        <f>E101</f>
        <v>3545.6</v>
      </c>
      <c r="F100" s="137">
        <f>F101</f>
        <v>0</v>
      </c>
      <c r="G100" s="137">
        <v>0</v>
      </c>
      <c r="H100" s="137">
        <v>0</v>
      </c>
    </row>
    <row r="101" spans="1:8" ht="30">
      <c r="A101" s="45" t="s">
        <v>69</v>
      </c>
      <c r="B101" s="46" t="s">
        <v>33</v>
      </c>
      <c r="C101" s="24" t="s">
        <v>401</v>
      </c>
      <c r="D101" s="46" t="s">
        <v>65</v>
      </c>
      <c r="E101" s="137">
        <v>3545.6</v>
      </c>
      <c r="F101" s="137">
        <v>0</v>
      </c>
      <c r="G101" s="137">
        <v>0</v>
      </c>
      <c r="H101" s="137">
        <v>0</v>
      </c>
    </row>
    <row r="102" spans="1:8" ht="34.5" customHeight="1">
      <c r="A102" s="21" t="s">
        <v>109</v>
      </c>
      <c r="B102" s="22" t="s">
        <v>33</v>
      </c>
      <c r="C102" s="6" t="s">
        <v>318</v>
      </c>
      <c r="D102" s="22"/>
      <c r="E102" s="56">
        <f aca="true" t="shared" si="13" ref="E102:H103">E103</f>
        <v>2000</v>
      </c>
      <c r="F102" s="56">
        <f t="shared" si="13"/>
        <v>90</v>
      </c>
      <c r="G102" s="56">
        <f t="shared" si="13"/>
        <v>1500</v>
      </c>
      <c r="H102" s="56">
        <f t="shared" si="13"/>
        <v>1500</v>
      </c>
    </row>
    <row r="103" spans="1:8" ht="30">
      <c r="A103" s="21" t="s">
        <v>96</v>
      </c>
      <c r="B103" s="22" t="s">
        <v>33</v>
      </c>
      <c r="C103" s="6" t="s">
        <v>318</v>
      </c>
      <c r="D103" s="22" t="s">
        <v>67</v>
      </c>
      <c r="E103" s="56">
        <f t="shared" si="13"/>
        <v>2000</v>
      </c>
      <c r="F103" s="56">
        <f t="shared" si="13"/>
        <v>90</v>
      </c>
      <c r="G103" s="56">
        <f t="shared" si="13"/>
        <v>1500</v>
      </c>
      <c r="H103" s="56">
        <f t="shared" si="13"/>
        <v>1500</v>
      </c>
    </row>
    <row r="104" spans="1:8" ht="30">
      <c r="A104" s="21" t="s">
        <v>69</v>
      </c>
      <c r="B104" s="22" t="s">
        <v>33</v>
      </c>
      <c r="C104" s="6" t="s">
        <v>318</v>
      </c>
      <c r="D104" s="22" t="s">
        <v>65</v>
      </c>
      <c r="E104" s="56">
        <v>2000</v>
      </c>
      <c r="F104" s="56">
        <v>90</v>
      </c>
      <c r="G104" s="52">
        <v>1500</v>
      </c>
      <c r="H104" s="52">
        <v>1500</v>
      </c>
    </row>
    <row r="105" spans="1:8" ht="26.25" customHeight="1">
      <c r="A105" s="59" t="s">
        <v>135</v>
      </c>
      <c r="B105" s="49" t="s">
        <v>136</v>
      </c>
      <c r="C105" s="50"/>
      <c r="D105" s="49"/>
      <c r="E105" s="62">
        <f aca="true" t="shared" si="14" ref="E105:H108">E106</f>
        <v>205</v>
      </c>
      <c r="F105" s="62">
        <f t="shared" si="14"/>
        <v>0</v>
      </c>
      <c r="G105" s="62">
        <f t="shared" si="14"/>
        <v>135</v>
      </c>
      <c r="H105" s="62">
        <f t="shared" si="14"/>
        <v>135</v>
      </c>
    </row>
    <row r="106" spans="1:8" ht="28.5">
      <c r="A106" s="63" t="s">
        <v>138</v>
      </c>
      <c r="B106" s="49" t="s">
        <v>139</v>
      </c>
      <c r="C106" s="50"/>
      <c r="D106" s="49"/>
      <c r="E106" s="62">
        <f t="shared" si="14"/>
        <v>205</v>
      </c>
      <c r="F106" s="62">
        <f t="shared" si="14"/>
        <v>0</v>
      </c>
      <c r="G106" s="62">
        <f t="shared" si="14"/>
        <v>135</v>
      </c>
      <c r="H106" s="62">
        <f t="shared" si="14"/>
        <v>135</v>
      </c>
    </row>
    <row r="107" spans="1:8" ht="60">
      <c r="A107" s="45" t="s">
        <v>141</v>
      </c>
      <c r="B107" s="46" t="s">
        <v>139</v>
      </c>
      <c r="C107" s="47" t="s">
        <v>319</v>
      </c>
      <c r="D107" s="46"/>
      <c r="E107" s="64">
        <f t="shared" si="14"/>
        <v>205</v>
      </c>
      <c r="F107" s="64">
        <f t="shared" si="14"/>
        <v>0</v>
      </c>
      <c r="G107" s="64">
        <f t="shared" si="14"/>
        <v>135</v>
      </c>
      <c r="H107" s="64">
        <f t="shared" si="14"/>
        <v>135</v>
      </c>
    </row>
    <row r="108" spans="1:8" ht="30">
      <c r="A108" s="45" t="s">
        <v>96</v>
      </c>
      <c r="B108" s="46" t="s">
        <v>139</v>
      </c>
      <c r="C108" s="47" t="s">
        <v>319</v>
      </c>
      <c r="D108" s="46" t="s">
        <v>67</v>
      </c>
      <c r="E108" s="64">
        <f t="shared" si="14"/>
        <v>205</v>
      </c>
      <c r="F108" s="64">
        <f t="shared" si="14"/>
        <v>0</v>
      </c>
      <c r="G108" s="52">
        <f t="shared" si="14"/>
        <v>135</v>
      </c>
      <c r="H108" s="52">
        <f t="shared" si="14"/>
        <v>135</v>
      </c>
    </row>
    <row r="109" spans="1:8" ht="30">
      <c r="A109" s="45" t="s">
        <v>69</v>
      </c>
      <c r="B109" s="46" t="s">
        <v>139</v>
      </c>
      <c r="C109" s="47" t="s">
        <v>319</v>
      </c>
      <c r="D109" s="46" t="s">
        <v>65</v>
      </c>
      <c r="E109" s="64">
        <v>205</v>
      </c>
      <c r="F109" s="64">
        <v>0</v>
      </c>
      <c r="G109" s="64">
        <v>135</v>
      </c>
      <c r="H109" s="64">
        <v>135</v>
      </c>
    </row>
    <row r="110" spans="1:8" ht="15">
      <c r="A110" s="14" t="s">
        <v>34</v>
      </c>
      <c r="B110" s="19" t="s">
        <v>35</v>
      </c>
      <c r="C110" s="5"/>
      <c r="D110" s="22"/>
      <c r="E110" s="42">
        <f>E111+E115</f>
        <v>2487.5</v>
      </c>
      <c r="F110" s="42">
        <f>F111+F115</f>
        <v>0</v>
      </c>
      <c r="G110" s="42">
        <f>G111+G115</f>
        <v>1704.9</v>
      </c>
      <c r="H110" s="42">
        <f>H111+H115</f>
        <v>1704.9</v>
      </c>
    </row>
    <row r="111" spans="1:8" ht="28.5">
      <c r="A111" s="63" t="s">
        <v>99</v>
      </c>
      <c r="B111" s="19" t="s">
        <v>98</v>
      </c>
      <c r="C111" s="5"/>
      <c r="D111" s="22"/>
      <c r="E111" s="42">
        <f aca="true" t="shared" si="15" ref="E111:H113">E112</f>
        <v>200</v>
      </c>
      <c r="F111" s="42">
        <f t="shared" si="15"/>
        <v>0</v>
      </c>
      <c r="G111" s="42">
        <f t="shared" si="15"/>
        <v>200</v>
      </c>
      <c r="H111" s="42">
        <f t="shared" si="15"/>
        <v>200</v>
      </c>
    </row>
    <row r="112" spans="1:8" ht="75">
      <c r="A112" s="31" t="s">
        <v>100</v>
      </c>
      <c r="B112" s="22" t="s">
        <v>98</v>
      </c>
      <c r="C112" s="6" t="s">
        <v>366</v>
      </c>
      <c r="D112" s="22"/>
      <c r="E112" s="52">
        <f t="shared" si="15"/>
        <v>200</v>
      </c>
      <c r="F112" s="52">
        <f t="shared" si="15"/>
        <v>0</v>
      </c>
      <c r="G112" s="52">
        <f t="shared" si="15"/>
        <v>200</v>
      </c>
      <c r="H112" s="52">
        <f t="shared" si="15"/>
        <v>200</v>
      </c>
    </row>
    <row r="113" spans="1:8" ht="32.25" customHeight="1">
      <c r="A113" s="21" t="s">
        <v>96</v>
      </c>
      <c r="B113" s="22" t="s">
        <v>98</v>
      </c>
      <c r="C113" s="6" t="s">
        <v>366</v>
      </c>
      <c r="D113" s="22" t="s">
        <v>67</v>
      </c>
      <c r="E113" s="52">
        <f t="shared" si="15"/>
        <v>200</v>
      </c>
      <c r="F113" s="52">
        <f t="shared" si="15"/>
        <v>0</v>
      </c>
      <c r="G113" s="52">
        <f t="shared" si="15"/>
        <v>200</v>
      </c>
      <c r="H113" s="52">
        <f t="shared" si="15"/>
        <v>200</v>
      </c>
    </row>
    <row r="114" spans="1:8" ht="30">
      <c r="A114" s="21" t="s">
        <v>69</v>
      </c>
      <c r="B114" s="22" t="s">
        <v>98</v>
      </c>
      <c r="C114" s="6" t="s">
        <v>366</v>
      </c>
      <c r="D114" s="22" t="s">
        <v>65</v>
      </c>
      <c r="E114" s="52">
        <v>200</v>
      </c>
      <c r="F114" s="52">
        <v>0</v>
      </c>
      <c r="G114" s="52">
        <v>200</v>
      </c>
      <c r="H114" s="52">
        <v>200</v>
      </c>
    </row>
    <row r="115" spans="1:8" ht="15">
      <c r="A115" s="18" t="s">
        <v>110</v>
      </c>
      <c r="B115" s="19" t="s">
        <v>111</v>
      </c>
      <c r="C115" s="5"/>
      <c r="D115" s="19"/>
      <c r="E115" s="42">
        <f>E119+E122+E125+E128+E116</f>
        <v>2287.5</v>
      </c>
      <c r="F115" s="42">
        <f>F119+F122+F125+F128+F116</f>
        <v>0</v>
      </c>
      <c r="G115" s="42">
        <f>G119+G122+G125+G128+G116</f>
        <v>1504.9</v>
      </c>
      <c r="H115" s="42">
        <f>H119+H122+H125+H128+H116</f>
        <v>1504.9</v>
      </c>
    </row>
    <row r="116" spans="1:8" ht="30" customHeight="1">
      <c r="A116" s="21" t="s">
        <v>112</v>
      </c>
      <c r="B116" s="46" t="s">
        <v>111</v>
      </c>
      <c r="C116" s="47" t="s">
        <v>320</v>
      </c>
      <c r="D116" s="19"/>
      <c r="E116" s="52">
        <f aca="true" t="shared" si="16" ref="E116:H117">E117</f>
        <v>892.5</v>
      </c>
      <c r="F116" s="52">
        <f t="shared" si="16"/>
        <v>0</v>
      </c>
      <c r="G116" s="52">
        <f t="shared" si="16"/>
        <v>769.9</v>
      </c>
      <c r="H116" s="52">
        <f t="shared" si="16"/>
        <v>769.9</v>
      </c>
    </row>
    <row r="117" spans="1:8" ht="27" customHeight="1">
      <c r="A117" s="21" t="s">
        <v>96</v>
      </c>
      <c r="B117" s="22" t="s">
        <v>111</v>
      </c>
      <c r="C117" s="6" t="s">
        <v>320</v>
      </c>
      <c r="D117" s="22" t="s">
        <v>67</v>
      </c>
      <c r="E117" s="52">
        <f t="shared" si="16"/>
        <v>892.5</v>
      </c>
      <c r="F117" s="52">
        <f t="shared" si="16"/>
        <v>0</v>
      </c>
      <c r="G117" s="52">
        <f t="shared" si="16"/>
        <v>769.9</v>
      </c>
      <c r="H117" s="52">
        <f t="shared" si="16"/>
        <v>769.9</v>
      </c>
    </row>
    <row r="118" spans="1:8" ht="30">
      <c r="A118" s="21" t="s">
        <v>69</v>
      </c>
      <c r="B118" s="22" t="s">
        <v>111</v>
      </c>
      <c r="C118" s="6" t="s">
        <v>320</v>
      </c>
      <c r="D118" s="22" t="s">
        <v>65</v>
      </c>
      <c r="E118" s="52">
        <v>892.5</v>
      </c>
      <c r="F118" s="52">
        <v>0</v>
      </c>
      <c r="G118" s="52">
        <v>769.9</v>
      </c>
      <c r="H118" s="52">
        <v>769.9</v>
      </c>
    </row>
    <row r="119" spans="1:8" ht="41.25" customHeight="1">
      <c r="A119" s="45" t="s">
        <v>113</v>
      </c>
      <c r="B119" s="46" t="s">
        <v>111</v>
      </c>
      <c r="C119" s="47" t="s">
        <v>322</v>
      </c>
      <c r="D119" s="46"/>
      <c r="E119" s="52">
        <f aca="true" t="shared" si="17" ref="E119:H120">E120</f>
        <v>235</v>
      </c>
      <c r="F119" s="52">
        <f t="shared" si="17"/>
        <v>0</v>
      </c>
      <c r="G119" s="52">
        <f t="shared" si="17"/>
        <v>135</v>
      </c>
      <c r="H119" s="52">
        <f t="shared" si="17"/>
        <v>135</v>
      </c>
    </row>
    <row r="120" spans="1:8" ht="29.25" customHeight="1">
      <c r="A120" s="21" t="s">
        <v>96</v>
      </c>
      <c r="B120" s="22" t="s">
        <v>111</v>
      </c>
      <c r="C120" s="6" t="s">
        <v>322</v>
      </c>
      <c r="D120" s="22" t="s">
        <v>67</v>
      </c>
      <c r="E120" s="52">
        <f t="shared" si="17"/>
        <v>235</v>
      </c>
      <c r="F120" s="52">
        <f t="shared" si="17"/>
        <v>0</v>
      </c>
      <c r="G120" s="52">
        <f t="shared" si="17"/>
        <v>135</v>
      </c>
      <c r="H120" s="52">
        <f t="shared" si="17"/>
        <v>135</v>
      </c>
    </row>
    <row r="121" spans="1:8" ht="33.75" customHeight="1">
      <c r="A121" s="21" t="s">
        <v>69</v>
      </c>
      <c r="B121" s="22" t="s">
        <v>111</v>
      </c>
      <c r="C121" s="6" t="s">
        <v>322</v>
      </c>
      <c r="D121" s="22" t="s">
        <v>65</v>
      </c>
      <c r="E121" s="52">
        <v>235</v>
      </c>
      <c r="F121" s="52">
        <v>0</v>
      </c>
      <c r="G121" s="52">
        <v>135</v>
      </c>
      <c r="H121" s="52">
        <v>135</v>
      </c>
    </row>
    <row r="122" spans="1:8" ht="75">
      <c r="A122" s="21" t="s">
        <v>301</v>
      </c>
      <c r="B122" s="22" t="s">
        <v>111</v>
      </c>
      <c r="C122" s="6" t="s">
        <v>321</v>
      </c>
      <c r="D122" s="22"/>
      <c r="E122" s="52">
        <f aca="true" t="shared" si="18" ref="E122:H123">E123</f>
        <v>100</v>
      </c>
      <c r="F122" s="52">
        <f t="shared" si="18"/>
        <v>0</v>
      </c>
      <c r="G122" s="52">
        <f t="shared" si="18"/>
        <v>100</v>
      </c>
      <c r="H122" s="52">
        <f t="shared" si="18"/>
        <v>100</v>
      </c>
    </row>
    <row r="123" spans="1:8" ht="30" customHeight="1">
      <c r="A123" s="21" t="s">
        <v>96</v>
      </c>
      <c r="B123" s="22" t="s">
        <v>111</v>
      </c>
      <c r="C123" s="6" t="s">
        <v>321</v>
      </c>
      <c r="D123" s="22" t="s">
        <v>67</v>
      </c>
      <c r="E123" s="52">
        <f t="shared" si="18"/>
        <v>100</v>
      </c>
      <c r="F123" s="52">
        <f t="shared" si="18"/>
        <v>0</v>
      </c>
      <c r="G123" s="52">
        <f t="shared" si="18"/>
        <v>100</v>
      </c>
      <c r="H123" s="52">
        <f t="shared" si="18"/>
        <v>100</v>
      </c>
    </row>
    <row r="124" spans="1:8" ht="30" customHeight="1">
      <c r="A124" s="21" t="s">
        <v>69</v>
      </c>
      <c r="B124" s="22" t="s">
        <v>111</v>
      </c>
      <c r="C124" s="6" t="s">
        <v>321</v>
      </c>
      <c r="D124" s="22" t="s">
        <v>65</v>
      </c>
      <c r="E124" s="52">
        <v>100</v>
      </c>
      <c r="F124" s="52">
        <v>0</v>
      </c>
      <c r="G124" s="52">
        <v>100</v>
      </c>
      <c r="H124" s="52">
        <v>100</v>
      </c>
    </row>
    <row r="125" spans="1:8" ht="57.75" customHeight="1">
      <c r="A125" s="21" t="s">
        <v>114</v>
      </c>
      <c r="B125" s="22" t="s">
        <v>111</v>
      </c>
      <c r="C125" s="6" t="s">
        <v>315</v>
      </c>
      <c r="D125" s="22"/>
      <c r="E125" s="52">
        <f aca="true" t="shared" si="19" ref="E125:H126">E126</f>
        <v>240</v>
      </c>
      <c r="F125" s="52">
        <f t="shared" si="19"/>
        <v>0</v>
      </c>
      <c r="G125" s="52">
        <f t="shared" si="19"/>
        <v>170</v>
      </c>
      <c r="H125" s="52">
        <f t="shared" si="19"/>
        <v>170</v>
      </c>
    </row>
    <row r="126" spans="1:8" ht="30" customHeight="1">
      <c r="A126" s="21" t="s">
        <v>96</v>
      </c>
      <c r="B126" s="22" t="s">
        <v>111</v>
      </c>
      <c r="C126" s="6" t="s">
        <v>315</v>
      </c>
      <c r="D126" s="22" t="s">
        <v>67</v>
      </c>
      <c r="E126" s="52">
        <f t="shared" si="19"/>
        <v>240</v>
      </c>
      <c r="F126" s="52">
        <f t="shared" si="19"/>
        <v>0</v>
      </c>
      <c r="G126" s="52">
        <f t="shared" si="19"/>
        <v>170</v>
      </c>
      <c r="H126" s="52">
        <f t="shared" si="19"/>
        <v>170</v>
      </c>
    </row>
    <row r="127" spans="1:8" ht="30" customHeight="1">
      <c r="A127" s="21" t="s">
        <v>69</v>
      </c>
      <c r="B127" s="22" t="s">
        <v>111</v>
      </c>
      <c r="C127" s="6" t="s">
        <v>315</v>
      </c>
      <c r="D127" s="22" t="s">
        <v>65</v>
      </c>
      <c r="E127" s="52">
        <v>240</v>
      </c>
      <c r="F127" s="52">
        <v>0</v>
      </c>
      <c r="G127" s="52">
        <v>170</v>
      </c>
      <c r="H127" s="52">
        <v>170</v>
      </c>
    </row>
    <row r="128" spans="1:8" ht="114.75" customHeight="1">
      <c r="A128" s="27" t="s">
        <v>115</v>
      </c>
      <c r="B128" s="28" t="s">
        <v>111</v>
      </c>
      <c r="C128" s="13" t="s">
        <v>323</v>
      </c>
      <c r="D128" s="28"/>
      <c r="E128" s="56">
        <f aca="true" t="shared" si="20" ref="E128:H129">E129</f>
        <v>820</v>
      </c>
      <c r="F128" s="56">
        <f t="shared" si="20"/>
        <v>0</v>
      </c>
      <c r="G128" s="56">
        <f t="shared" si="20"/>
        <v>330</v>
      </c>
      <c r="H128" s="56">
        <f t="shared" si="20"/>
        <v>330</v>
      </c>
    </row>
    <row r="129" spans="1:8" ht="28.5" customHeight="1">
      <c r="A129" s="27" t="s">
        <v>96</v>
      </c>
      <c r="B129" s="28" t="s">
        <v>111</v>
      </c>
      <c r="C129" s="13" t="s">
        <v>323</v>
      </c>
      <c r="D129" s="28" t="s">
        <v>67</v>
      </c>
      <c r="E129" s="56">
        <f t="shared" si="20"/>
        <v>820</v>
      </c>
      <c r="F129" s="56">
        <f t="shared" si="20"/>
        <v>0</v>
      </c>
      <c r="G129" s="56">
        <f t="shared" si="20"/>
        <v>330</v>
      </c>
      <c r="H129" s="56">
        <f t="shared" si="20"/>
        <v>330</v>
      </c>
    </row>
    <row r="130" spans="1:8" ht="28.5" customHeight="1">
      <c r="A130" s="27" t="s">
        <v>69</v>
      </c>
      <c r="B130" s="28" t="s">
        <v>111</v>
      </c>
      <c r="C130" s="13" t="s">
        <v>323</v>
      </c>
      <c r="D130" s="28" t="s">
        <v>65</v>
      </c>
      <c r="E130" s="56">
        <v>820</v>
      </c>
      <c r="F130" s="56">
        <v>0</v>
      </c>
      <c r="G130" s="52">
        <v>330</v>
      </c>
      <c r="H130" s="52">
        <v>330</v>
      </c>
    </row>
    <row r="131" spans="1:8" ht="30" customHeight="1">
      <c r="A131" s="14" t="s">
        <v>36</v>
      </c>
      <c r="B131" s="19" t="s">
        <v>37</v>
      </c>
      <c r="C131" s="5"/>
      <c r="D131" s="22"/>
      <c r="E131" s="42">
        <f>E132</f>
        <v>12751.2</v>
      </c>
      <c r="F131" s="42">
        <f>F132</f>
        <v>1951.5</v>
      </c>
      <c r="G131" s="42">
        <f>G132</f>
        <v>7600</v>
      </c>
      <c r="H131" s="42">
        <f>H132</f>
        <v>7600</v>
      </c>
    </row>
    <row r="132" spans="1:8" ht="27" customHeight="1">
      <c r="A132" s="18" t="s">
        <v>38</v>
      </c>
      <c r="B132" s="19" t="s">
        <v>39</v>
      </c>
      <c r="C132" s="5"/>
      <c r="D132" s="19"/>
      <c r="E132" s="42">
        <f>E133+E136</f>
        <v>12751.2</v>
      </c>
      <c r="F132" s="42">
        <f>F133+F136</f>
        <v>1951.5</v>
      </c>
      <c r="G132" s="42">
        <f>G133+G136</f>
        <v>7600</v>
      </c>
      <c r="H132" s="42">
        <f>H133+H136</f>
        <v>7600</v>
      </c>
    </row>
    <row r="133" spans="1:8" ht="45.75" customHeight="1">
      <c r="A133" s="21" t="s">
        <v>101</v>
      </c>
      <c r="B133" s="22" t="s">
        <v>39</v>
      </c>
      <c r="C133" s="6" t="s">
        <v>324</v>
      </c>
      <c r="D133" s="22"/>
      <c r="E133" s="52">
        <f aca="true" t="shared" si="21" ref="E133:H134">E134</f>
        <v>3749</v>
      </c>
      <c r="F133" s="52">
        <f t="shared" si="21"/>
        <v>1907</v>
      </c>
      <c r="G133" s="52">
        <f t="shared" si="21"/>
        <v>3916.3</v>
      </c>
      <c r="H133" s="52">
        <f t="shared" si="21"/>
        <v>3916.3</v>
      </c>
    </row>
    <row r="134" spans="1:8" ht="29.25" customHeight="1">
      <c r="A134" s="21" t="s">
        <v>96</v>
      </c>
      <c r="B134" s="22" t="s">
        <v>39</v>
      </c>
      <c r="C134" s="6" t="s">
        <v>324</v>
      </c>
      <c r="D134" s="22" t="s">
        <v>67</v>
      </c>
      <c r="E134" s="52">
        <f t="shared" si="21"/>
        <v>3749</v>
      </c>
      <c r="F134" s="52">
        <f t="shared" si="21"/>
        <v>1907</v>
      </c>
      <c r="G134" s="52">
        <f t="shared" si="21"/>
        <v>3916.3</v>
      </c>
      <c r="H134" s="52">
        <f t="shared" si="21"/>
        <v>3916.3</v>
      </c>
    </row>
    <row r="135" spans="1:8" ht="29.25" customHeight="1">
      <c r="A135" s="21" t="s">
        <v>69</v>
      </c>
      <c r="B135" s="22" t="s">
        <v>39</v>
      </c>
      <c r="C135" s="6" t="s">
        <v>324</v>
      </c>
      <c r="D135" s="22" t="s">
        <v>65</v>
      </c>
      <c r="E135" s="52">
        <v>3749</v>
      </c>
      <c r="F135" s="52">
        <v>1907</v>
      </c>
      <c r="G135" s="52">
        <v>3916.3</v>
      </c>
      <c r="H135" s="52">
        <v>3916.3</v>
      </c>
    </row>
    <row r="136" spans="1:8" ht="30">
      <c r="A136" s="21" t="s">
        <v>84</v>
      </c>
      <c r="B136" s="22" t="s">
        <v>39</v>
      </c>
      <c r="C136" s="6" t="s">
        <v>325</v>
      </c>
      <c r="D136" s="22"/>
      <c r="E136" s="52">
        <f aca="true" t="shared" si="22" ref="E136:H137">E137</f>
        <v>9002.2</v>
      </c>
      <c r="F136" s="52">
        <f t="shared" si="22"/>
        <v>44.5</v>
      </c>
      <c r="G136" s="52">
        <f t="shared" si="22"/>
        <v>3683.7</v>
      </c>
      <c r="H136" s="52">
        <f t="shared" si="22"/>
        <v>3683.7</v>
      </c>
    </row>
    <row r="137" spans="1:8" ht="29.25" customHeight="1">
      <c r="A137" s="21" t="s">
        <v>96</v>
      </c>
      <c r="B137" s="22" t="s">
        <v>39</v>
      </c>
      <c r="C137" s="6" t="s">
        <v>325</v>
      </c>
      <c r="D137" s="22" t="s">
        <v>67</v>
      </c>
      <c r="E137" s="52">
        <f t="shared" si="22"/>
        <v>9002.2</v>
      </c>
      <c r="F137" s="52">
        <f t="shared" si="22"/>
        <v>44.5</v>
      </c>
      <c r="G137" s="52">
        <f t="shared" si="22"/>
        <v>3683.7</v>
      </c>
      <c r="H137" s="52">
        <f t="shared" si="22"/>
        <v>3683.7</v>
      </c>
    </row>
    <row r="138" spans="1:8" ht="33" customHeight="1">
      <c r="A138" s="21" t="s">
        <v>69</v>
      </c>
      <c r="B138" s="22" t="s">
        <v>39</v>
      </c>
      <c r="C138" s="6" t="s">
        <v>325</v>
      </c>
      <c r="D138" s="22" t="s">
        <v>65</v>
      </c>
      <c r="E138" s="52">
        <v>9002.2</v>
      </c>
      <c r="F138" s="52">
        <v>44.5</v>
      </c>
      <c r="G138" s="52">
        <v>3683.7</v>
      </c>
      <c r="H138" s="52">
        <v>3683.7</v>
      </c>
    </row>
    <row r="139" spans="1:8" ht="29.25" customHeight="1">
      <c r="A139" s="14" t="s">
        <v>40</v>
      </c>
      <c r="B139" s="19" t="s">
        <v>41</v>
      </c>
      <c r="C139" s="5"/>
      <c r="D139" s="19"/>
      <c r="E139" s="42">
        <f>E148+E140+E144</f>
        <v>15889.699999999999</v>
      </c>
      <c r="F139" s="42">
        <f>F148+F140+F144</f>
        <v>3406.7000000000003</v>
      </c>
      <c r="G139" s="42">
        <f>G148+G140+G144</f>
        <v>16555.9</v>
      </c>
      <c r="H139" s="42">
        <f>H148+H140+H144</f>
        <v>17223.2</v>
      </c>
    </row>
    <row r="140" spans="1:8" ht="19.5" customHeight="1">
      <c r="A140" s="18" t="s">
        <v>116</v>
      </c>
      <c r="B140" s="49" t="s">
        <v>117</v>
      </c>
      <c r="C140" s="50"/>
      <c r="D140" s="49"/>
      <c r="E140" s="42">
        <f aca="true" t="shared" si="23" ref="E140:H142">E141</f>
        <v>310.9</v>
      </c>
      <c r="F140" s="42">
        <f t="shared" si="23"/>
        <v>51.8</v>
      </c>
      <c r="G140" s="42">
        <f t="shared" si="23"/>
        <v>326.2</v>
      </c>
      <c r="H140" s="42">
        <f t="shared" si="23"/>
        <v>342.4</v>
      </c>
    </row>
    <row r="141" spans="1:8" ht="137.25" customHeight="1">
      <c r="A141" s="45" t="s">
        <v>118</v>
      </c>
      <c r="B141" s="46" t="s">
        <v>117</v>
      </c>
      <c r="C141" s="47" t="s">
        <v>326</v>
      </c>
      <c r="D141" s="46"/>
      <c r="E141" s="52">
        <f t="shared" si="23"/>
        <v>310.9</v>
      </c>
      <c r="F141" s="52">
        <f t="shared" si="23"/>
        <v>51.8</v>
      </c>
      <c r="G141" s="52">
        <f t="shared" si="23"/>
        <v>326.2</v>
      </c>
      <c r="H141" s="52">
        <f t="shared" si="23"/>
        <v>342.4</v>
      </c>
    </row>
    <row r="142" spans="1:8" ht="18.75" customHeight="1">
      <c r="A142" s="75" t="s">
        <v>72</v>
      </c>
      <c r="B142" s="46" t="s">
        <v>117</v>
      </c>
      <c r="C142" s="47" t="s">
        <v>326</v>
      </c>
      <c r="D142" s="46" t="s">
        <v>64</v>
      </c>
      <c r="E142" s="52">
        <f t="shared" si="23"/>
        <v>310.9</v>
      </c>
      <c r="F142" s="52">
        <f t="shared" si="23"/>
        <v>51.8</v>
      </c>
      <c r="G142" s="52">
        <f t="shared" si="23"/>
        <v>326.2</v>
      </c>
      <c r="H142" s="52">
        <f t="shared" si="23"/>
        <v>342.4</v>
      </c>
    </row>
    <row r="143" spans="1:8" ht="18" customHeight="1">
      <c r="A143" s="75" t="s">
        <v>91</v>
      </c>
      <c r="B143" s="46" t="s">
        <v>117</v>
      </c>
      <c r="C143" s="47" t="s">
        <v>326</v>
      </c>
      <c r="D143" s="46" t="s">
        <v>90</v>
      </c>
      <c r="E143" s="52">
        <v>310.9</v>
      </c>
      <c r="F143" s="52">
        <v>51.8</v>
      </c>
      <c r="G143" s="52">
        <v>326.2</v>
      </c>
      <c r="H143" s="52">
        <v>342.4</v>
      </c>
    </row>
    <row r="144" spans="1:8" ht="21" customHeight="1">
      <c r="A144" s="18" t="s">
        <v>165</v>
      </c>
      <c r="B144" s="49" t="s">
        <v>166</v>
      </c>
      <c r="C144" s="50"/>
      <c r="D144" s="49"/>
      <c r="E144" s="42">
        <f aca="true" t="shared" si="24" ref="E144:F146">E145</f>
        <v>348.8</v>
      </c>
      <c r="F144" s="42">
        <f t="shared" si="24"/>
        <v>58.1</v>
      </c>
      <c r="G144" s="42">
        <f aca="true" t="shared" si="25" ref="G144:H146">G145</f>
        <v>366.1</v>
      </c>
      <c r="H144" s="42">
        <f t="shared" si="25"/>
        <v>384.2</v>
      </c>
    </row>
    <row r="145" spans="1:8" ht="147.75" customHeight="1">
      <c r="A145" s="45" t="s">
        <v>118</v>
      </c>
      <c r="B145" s="46" t="s">
        <v>166</v>
      </c>
      <c r="C145" s="47" t="s">
        <v>327</v>
      </c>
      <c r="D145" s="46"/>
      <c r="E145" s="52">
        <f t="shared" si="24"/>
        <v>348.8</v>
      </c>
      <c r="F145" s="52">
        <f t="shared" si="24"/>
        <v>58.1</v>
      </c>
      <c r="G145" s="52">
        <f t="shared" si="25"/>
        <v>366.1</v>
      </c>
      <c r="H145" s="52">
        <f t="shared" si="25"/>
        <v>384.2</v>
      </c>
    </row>
    <row r="146" spans="1:8" ht="18.75" customHeight="1">
      <c r="A146" s="75" t="s">
        <v>72</v>
      </c>
      <c r="B146" s="46" t="s">
        <v>166</v>
      </c>
      <c r="C146" s="47" t="s">
        <v>327</v>
      </c>
      <c r="D146" s="46" t="s">
        <v>64</v>
      </c>
      <c r="E146" s="52">
        <f t="shared" si="24"/>
        <v>348.8</v>
      </c>
      <c r="F146" s="52">
        <f t="shared" si="24"/>
        <v>58.1</v>
      </c>
      <c r="G146" s="52">
        <f t="shared" si="25"/>
        <v>366.1</v>
      </c>
      <c r="H146" s="52">
        <f t="shared" si="25"/>
        <v>384.2</v>
      </c>
    </row>
    <row r="147" spans="1:8" ht="23.25" customHeight="1">
      <c r="A147" s="75" t="s">
        <v>91</v>
      </c>
      <c r="B147" s="46" t="s">
        <v>166</v>
      </c>
      <c r="C147" s="47" t="s">
        <v>327</v>
      </c>
      <c r="D147" s="46" t="s">
        <v>90</v>
      </c>
      <c r="E147" s="52">
        <v>348.8</v>
      </c>
      <c r="F147" s="52">
        <v>58.1</v>
      </c>
      <c r="G147" s="52">
        <v>366.1</v>
      </c>
      <c r="H147" s="52">
        <v>384.2</v>
      </c>
    </row>
    <row r="148" spans="1:8" ht="24.75" customHeight="1">
      <c r="A148" s="18" t="s">
        <v>42</v>
      </c>
      <c r="B148" s="19" t="s">
        <v>43</v>
      </c>
      <c r="C148" s="5"/>
      <c r="D148" s="19"/>
      <c r="E148" s="42">
        <f>E149+E152</f>
        <v>15230</v>
      </c>
      <c r="F148" s="42">
        <f>F149+F152</f>
        <v>3296.8</v>
      </c>
      <c r="G148" s="42">
        <f>G149+G152</f>
        <v>15863.6</v>
      </c>
      <c r="H148" s="42">
        <f>H149+H152</f>
        <v>16496.6</v>
      </c>
    </row>
    <row r="149" spans="1:8" ht="63" customHeight="1">
      <c r="A149" s="21" t="s">
        <v>353</v>
      </c>
      <c r="B149" s="22" t="s">
        <v>43</v>
      </c>
      <c r="C149" s="6" t="s">
        <v>328</v>
      </c>
      <c r="D149" s="22"/>
      <c r="E149" s="52">
        <f aca="true" t="shared" si="26" ref="E149:H150">E150</f>
        <v>10400.5</v>
      </c>
      <c r="F149" s="52">
        <f t="shared" si="26"/>
        <v>2518.4</v>
      </c>
      <c r="G149" s="52">
        <f t="shared" si="26"/>
        <v>10833</v>
      </c>
      <c r="H149" s="52">
        <f t="shared" si="26"/>
        <v>11265.5</v>
      </c>
    </row>
    <row r="150" spans="1:8" ht="20.25" customHeight="1">
      <c r="A150" s="21" t="s">
        <v>72</v>
      </c>
      <c r="B150" s="22" t="s">
        <v>43</v>
      </c>
      <c r="C150" s="6" t="s">
        <v>328</v>
      </c>
      <c r="D150" s="22" t="s">
        <v>64</v>
      </c>
      <c r="E150" s="52">
        <f t="shared" si="26"/>
        <v>10400.5</v>
      </c>
      <c r="F150" s="52">
        <f t="shared" si="26"/>
        <v>2518.4</v>
      </c>
      <c r="G150" s="52">
        <f t="shared" si="26"/>
        <v>10833</v>
      </c>
      <c r="H150" s="52">
        <f t="shared" si="26"/>
        <v>11265.5</v>
      </c>
    </row>
    <row r="151" spans="1:8" ht="23.25" customHeight="1">
      <c r="A151" s="27" t="s">
        <v>91</v>
      </c>
      <c r="B151" s="28" t="s">
        <v>43</v>
      </c>
      <c r="C151" s="6" t="s">
        <v>328</v>
      </c>
      <c r="D151" s="28" t="s">
        <v>90</v>
      </c>
      <c r="E151" s="56">
        <v>10400.5</v>
      </c>
      <c r="F151" s="56">
        <v>2518.4</v>
      </c>
      <c r="G151" s="52">
        <v>10833</v>
      </c>
      <c r="H151" s="52">
        <v>11265.5</v>
      </c>
    </row>
    <row r="152" spans="1:8" ht="45" customHeight="1">
      <c r="A152" s="21" t="s">
        <v>348</v>
      </c>
      <c r="B152" s="22" t="s">
        <v>43</v>
      </c>
      <c r="C152" s="6" t="s">
        <v>329</v>
      </c>
      <c r="D152" s="22"/>
      <c r="E152" s="52">
        <f aca="true" t="shared" si="27" ref="E152:H153">E153</f>
        <v>4829.5</v>
      </c>
      <c r="F152" s="52">
        <f t="shared" si="27"/>
        <v>778.4</v>
      </c>
      <c r="G152" s="52">
        <f t="shared" si="27"/>
        <v>5030.6</v>
      </c>
      <c r="H152" s="52">
        <f t="shared" si="27"/>
        <v>5231.1</v>
      </c>
    </row>
    <row r="153" spans="1:8" ht="17.25" customHeight="1">
      <c r="A153" s="21" t="s">
        <v>72</v>
      </c>
      <c r="B153" s="22" t="s">
        <v>43</v>
      </c>
      <c r="C153" s="6" t="s">
        <v>329</v>
      </c>
      <c r="D153" s="22" t="s">
        <v>64</v>
      </c>
      <c r="E153" s="52">
        <f t="shared" si="27"/>
        <v>4829.5</v>
      </c>
      <c r="F153" s="52">
        <f t="shared" si="27"/>
        <v>778.4</v>
      </c>
      <c r="G153" s="52">
        <f t="shared" si="27"/>
        <v>5030.6</v>
      </c>
      <c r="H153" s="52">
        <f t="shared" si="27"/>
        <v>5231.1</v>
      </c>
    </row>
    <row r="154" spans="1:8" ht="30.75" customHeight="1">
      <c r="A154" s="27" t="s">
        <v>89</v>
      </c>
      <c r="B154" s="28" t="s">
        <v>43</v>
      </c>
      <c r="C154" s="6" t="s">
        <v>329</v>
      </c>
      <c r="D154" s="28" t="s">
        <v>88</v>
      </c>
      <c r="E154" s="52">
        <v>4829.5</v>
      </c>
      <c r="F154" s="52">
        <v>778.4</v>
      </c>
      <c r="G154" s="52">
        <v>5030.6</v>
      </c>
      <c r="H154" s="52">
        <v>5231.1</v>
      </c>
    </row>
    <row r="155" spans="1:8" ht="22.5" customHeight="1">
      <c r="A155" s="14" t="s">
        <v>44</v>
      </c>
      <c r="B155" s="19" t="s">
        <v>45</v>
      </c>
      <c r="C155" s="5"/>
      <c r="D155" s="22"/>
      <c r="E155" s="42">
        <f aca="true" t="shared" si="28" ref="E155:H158">E156</f>
        <v>2229.3</v>
      </c>
      <c r="F155" s="42">
        <f t="shared" si="28"/>
        <v>0</v>
      </c>
      <c r="G155" s="42">
        <f t="shared" si="28"/>
        <v>2530.6</v>
      </c>
      <c r="H155" s="42">
        <f t="shared" si="28"/>
        <v>2530.6</v>
      </c>
    </row>
    <row r="156" spans="1:8" ht="21.75" customHeight="1">
      <c r="A156" s="18" t="s">
        <v>46</v>
      </c>
      <c r="B156" s="19" t="s">
        <v>47</v>
      </c>
      <c r="C156" s="5"/>
      <c r="D156" s="19"/>
      <c r="E156" s="42">
        <f t="shared" si="28"/>
        <v>2229.3</v>
      </c>
      <c r="F156" s="42">
        <f t="shared" si="28"/>
        <v>0</v>
      </c>
      <c r="G156" s="42">
        <f t="shared" si="28"/>
        <v>2530.6</v>
      </c>
      <c r="H156" s="42">
        <f t="shared" si="28"/>
        <v>2530.6</v>
      </c>
    </row>
    <row r="157" spans="1:8" ht="93.75" customHeight="1">
      <c r="A157" s="21" t="s">
        <v>97</v>
      </c>
      <c r="B157" s="22" t="s">
        <v>47</v>
      </c>
      <c r="C157" s="6" t="s">
        <v>330</v>
      </c>
      <c r="D157" s="22"/>
      <c r="E157" s="52">
        <f t="shared" si="28"/>
        <v>2229.3</v>
      </c>
      <c r="F157" s="52">
        <f t="shared" si="28"/>
        <v>0</v>
      </c>
      <c r="G157" s="52">
        <f t="shared" si="28"/>
        <v>2530.6</v>
      </c>
      <c r="H157" s="52">
        <f t="shared" si="28"/>
        <v>2530.6</v>
      </c>
    </row>
    <row r="158" spans="1:8" ht="31.5" customHeight="1">
      <c r="A158" s="21" t="s">
        <v>96</v>
      </c>
      <c r="B158" s="22" t="s">
        <v>47</v>
      </c>
      <c r="C158" s="6" t="s">
        <v>330</v>
      </c>
      <c r="D158" s="22" t="s">
        <v>67</v>
      </c>
      <c r="E158" s="52">
        <f t="shared" si="28"/>
        <v>2229.3</v>
      </c>
      <c r="F158" s="52">
        <f t="shared" si="28"/>
        <v>0</v>
      </c>
      <c r="G158" s="52">
        <f t="shared" si="28"/>
        <v>2530.6</v>
      </c>
      <c r="H158" s="52">
        <f t="shared" si="28"/>
        <v>2530.6</v>
      </c>
    </row>
    <row r="159" spans="1:8" ht="30.75" customHeight="1">
      <c r="A159" s="21" t="s">
        <v>69</v>
      </c>
      <c r="B159" s="22" t="s">
        <v>47</v>
      </c>
      <c r="C159" s="6" t="s">
        <v>330</v>
      </c>
      <c r="D159" s="22" t="s">
        <v>65</v>
      </c>
      <c r="E159" s="52">
        <v>2229.3</v>
      </c>
      <c r="F159" s="52">
        <v>0</v>
      </c>
      <c r="G159" s="52">
        <v>2530.6</v>
      </c>
      <c r="H159" s="52">
        <v>2530.6</v>
      </c>
    </row>
    <row r="160" spans="1:8" ht="15">
      <c r="A160" s="16" t="s">
        <v>48</v>
      </c>
      <c r="B160" s="19" t="s">
        <v>49</v>
      </c>
      <c r="C160" s="5"/>
      <c r="D160" s="19"/>
      <c r="E160" s="42">
        <f aca="true" t="shared" si="29" ref="E160:H163">E161</f>
        <v>3059.1</v>
      </c>
      <c r="F160" s="42">
        <f t="shared" si="29"/>
        <v>697.6</v>
      </c>
      <c r="G160" s="42">
        <f t="shared" si="29"/>
        <v>2867</v>
      </c>
      <c r="H160" s="42">
        <f t="shared" si="29"/>
        <v>2867</v>
      </c>
    </row>
    <row r="161" spans="1:8" ht="19.5" customHeight="1">
      <c r="A161" s="18" t="s">
        <v>50</v>
      </c>
      <c r="B161" s="19" t="s">
        <v>51</v>
      </c>
      <c r="C161" s="5"/>
      <c r="D161" s="19"/>
      <c r="E161" s="42">
        <f t="shared" si="29"/>
        <v>3059.1</v>
      </c>
      <c r="F161" s="42">
        <f t="shared" si="29"/>
        <v>697.6</v>
      </c>
      <c r="G161" s="42">
        <f t="shared" si="29"/>
        <v>2867</v>
      </c>
      <c r="H161" s="42">
        <f t="shared" si="29"/>
        <v>2867</v>
      </c>
    </row>
    <row r="162" spans="1:8" ht="124.5" customHeight="1">
      <c r="A162" s="21" t="s">
        <v>102</v>
      </c>
      <c r="B162" s="22" t="s">
        <v>51</v>
      </c>
      <c r="C162" s="6" t="s">
        <v>331</v>
      </c>
      <c r="D162" s="22"/>
      <c r="E162" s="52">
        <f t="shared" si="29"/>
        <v>3059.1</v>
      </c>
      <c r="F162" s="52">
        <f t="shared" si="29"/>
        <v>697.6</v>
      </c>
      <c r="G162" s="52">
        <f t="shared" si="29"/>
        <v>2867</v>
      </c>
      <c r="H162" s="52">
        <f t="shared" si="29"/>
        <v>2867</v>
      </c>
    </row>
    <row r="163" spans="1:8" ht="30" customHeight="1">
      <c r="A163" s="21" t="s">
        <v>96</v>
      </c>
      <c r="B163" s="22" t="s">
        <v>51</v>
      </c>
      <c r="C163" s="6" t="s">
        <v>331</v>
      </c>
      <c r="D163" s="22" t="s">
        <v>67</v>
      </c>
      <c r="E163" s="52">
        <f t="shared" si="29"/>
        <v>3059.1</v>
      </c>
      <c r="F163" s="52">
        <f t="shared" si="29"/>
        <v>697.6</v>
      </c>
      <c r="G163" s="52">
        <f t="shared" si="29"/>
        <v>2867</v>
      </c>
      <c r="H163" s="52">
        <f t="shared" si="29"/>
        <v>2867</v>
      </c>
    </row>
    <row r="164" spans="1:8" ht="30" customHeight="1">
      <c r="A164" s="21" t="s">
        <v>69</v>
      </c>
      <c r="B164" s="22" t="s">
        <v>51</v>
      </c>
      <c r="C164" s="6" t="s">
        <v>331</v>
      </c>
      <c r="D164" s="22" t="s">
        <v>65</v>
      </c>
      <c r="E164" s="52">
        <v>3059.1</v>
      </c>
      <c r="F164" s="52">
        <v>697.6</v>
      </c>
      <c r="G164" s="52">
        <v>2867</v>
      </c>
      <c r="H164" s="52">
        <v>2867</v>
      </c>
    </row>
    <row r="165" spans="1:8" ht="15">
      <c r="A165" s="129" t="s">
        <v>424</v>
      </c>
      <c r="B165" s="32"/>
      <c r="C165" s="32"/>
      <c r="D165" s="19"/>
      <c r="E165" s="55">
        <f>E160+E155+E139+E131+E110+E80+E71+E63+E13+E105</f>
        <v>192640.90000000002</v>
      </c>
      <c r="F165" s="55">
        <f>F160+F155+F139+F131+F110+F80+F71+F63+F13+F105</f>
        <v>14887.2</v>
      </c>
      <c r="G165" s="55">
        <f>G160+G155+G139+G131+G110+G80+G71+G63+G13+G105</f>
        <v>115277.4</v>
      </c>
      <c r="H165" s="55">
        <f>H160+H155+H139+H131+H110+H80+H71+H63+H13+H105</f>
        <v>117589.3</v>
      </c>
    </row>
    <row r="166" spans="1:8" ht="24" customHeight="1">
      <c r="A166" s="126"/>
      <c r="G166" s="41"/>
      <c r="H166" s="41"/>
    </row>
    <row r="168" spans="7:8" ht="15.75">
      <c r="G168" s="127"/>
      <c r="H168" s="127"/>
    </row>
  </sheetData>
  <sheetProtection/>
  <mergeCells count="11">
    <mergeCell ref="G11:H11"/>
    <mergeCell ref="A11:A12"/>
    <mergeCell ref="B11:B12"/>
    <mergeCell ref="A1:H7"/>
    <mergeCell ref="C11:C12"/>
    <mergeCell ref="D11:D12"/>
    <mergeCell ref="A8:H8"/>
    <mergeCell ref="F11:F12"/>
    <mergeCell ref="E11:E12"/>
    <mergeCell ref="A9:H9"/>
    <mergeCell ref="E10:H10"/>
  </mergeCells>
  <printOptions/>
  <pageMargins left="0.25" right="0.25" top="0.75" bottom="0.75" header="0.3" footer="0.3"/>
  <pageSetup fitToHeight="0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9" sqref="A9:F9"/>
    </sheetView>
  </sheetViews>
  <sheetFormatPr defaultColWidth="9.140625" defaultRowHeight="15"/>
  <cols>
    <col min="1" max="1" width="56.00390625" style="23" customWidth="1"/>
    <col min="2" max="2" width="16.421875" style="12" customWidth="1"/>
    <col min="3" max="3" width="12.57421875" style="12" customWidth="1"/>
    <col min="4" max="4" width="11.8515625" style="12" customWidth="1"/>
    <col min="5" max="5" width="11.00390625" style="12" customWidth="1"/>
    <col min="6" max="6" width="12.00390625" style="12" customWidth="1"/>
    <col min="7" max="7" width="9.140625" style="12" hidden="1" customWidth="1"/>
    <col min="8" max="16384" width="9.140625" style="12" customWidth="1"/>
  </cols>
  <sheetData>
    <row r="1" spans="1:6" ht="15">
      <c r="A1" s="175" t="s">
        <v>451</v>
      </c>
      <c r="B1" s="175"/>
      <c r="C1" s="175"/>
      <c r="D1" s="175"/>
      <c r="E1" s="175"/>
      <c r="F1" s="175"/>
    </row>
    <row r="2" spans="1:6" ht="15">
      <c r="A2" s="175"/>
      <c r="B2" s="175"/>
      <c r="C2" s="175"/>
      <c r="D2" s="175"/>
      <c r="E2" s="175"/>
      <c r="F2" s="175"/>
    </row>
    <row r="3" spans="1:6" ht="15">
      <c r="A3" s="175"/>
      <c r="B3" s="175"/>
      <c r="C3" s="175"/>
      <c r="D3" s="175"/>
      <c r="E3" s="175"/>
      <c r="F3" s="175"/>
    </row>
    <row r="4" spans="1:6" ht="15">
      <c r="A4" s="175"/>
      <c r="B4" s="175"/>
      <c r="C4" s="175"/>
      <c r="D4" s="175"/>
      <c r="E4" s="175"/>
      <c r="F4" s="175"/>
    </row>
    <row r="5" spans="1:11" ht="15">
      <c r="A5" s="175"/>
      <c r="B5" s="175"/>
      <c r="C5" s="175"/>
      <c r="D5" s="175"/>
      <c r="E5" s="175"/>
      <c r="F5" s="175"/>
      <c r="K5" s="166"/>
    </row>
    <row r="6" spans="1:6" ht="15">
      <c r="A6" s="175"/>
      <c r="B6" s="175"/>
      <c r="C6" s="175"/>
      <c r="D6" s="175"/>
      <c r="E6" s="175"/>
      <c r="F6" s="175"/>
    </row>
    <row r="7" spans="1:6" ht="46.5" customHeight="1">
      <c r="A7" s="175"/>
      <c r="B7" s="175"/>
      <c r="C7" s="175"/>
      <c r="D7" s="175"/>
      <c r="E7" s="175"/>
      <c r="F7" s="175"/>
    </row>
    <row r="8" spans="1:6" ht="24.75" customHeight="1">
      <c r="A8" s="198" t="s">
        <v>443</v>
      </c>
      <c r="B8" s="199"/>
      <c r="C8" s="199"/>
      <c r="D8" s="199"/>
      <c r="E8" s="199"/>
      <c r="F8" s="199"/>
    </row>
    <row r="9" spans="1:6" ht="67.5" customHeight="1">
      <c r="A9" s="192" t="s">
        <v>430</v>
      </c>
      <c r="B9" s="192"/>
      <c r="C9" s="192"/>
      <c r="D9" s="192"/>
      <c r="E9" s="192"/>
      <c r="F9" s="192"/>
    </row>
    <row r="10" spans="3:6" ht="15">
      <c r="C10" s="181" t="s">
        <v>333</v>
      </c>
      <c r="D10" s="181"/>
      <c r="E10" s="181"/>
      <c r="F10" s="181"/>
    </row>
    <row r="11" spans="1:6" s="41" customFormat="1" ht="15">
      <c r="A11" s="186" t="s">
        <v>421</v>
      </c>
      <c r="B11" s="186" t="s">
        <v>432</v>
      </c>
      <c r="C11" s="186" t="s">
        <v>445</v>
      </c>
      <c r="D11" s="186" t="s">
        <v>446</v>
      </c>
      <c r="E11" s="200" t="s">
        <v>426</v>
      </c>
      <c r="F11" s="200"/>
    </row>
    <row r="12" spans="1:6" s="41" customFormat="1" ht="42" customHeight="1">
      <c r="A12" s="197"/>
      <c r="B12" s="197"/>
      <c r="C12" s="197"/>
      <c r="D12" s="197"/>
      <c r="E12" s="17" t="s">
        <v>332</v>
      </c>
      <c r="F12" s="17" t="s">
        <v>357</v>
      </c>
    </row>
    <row r="13" spans="1:6" ht="15">
      <c r="A13" s="16" t="s">
        <v>105</v>
      </c>
      <c r="B13" s="16" t="s">
        <v>55</v>
      </c>
      <c r="C13" s="130">
        <f>C14+C15+C16+C18+C19+C17</f>
        <v>47026.5</v>
      </c>
      <c r="D13" s="130">
        <f>D14+D15+D16+D18+D19+D17</f>
        <v>6429.200000000001</v>
      </c>
      <c r="E13" s="130">
        <f>E14+E15+E16+E18+E19</f>
        <v>41520.1</v>
      </c>
      <c r="F13" s="130">
        <f>F14+F15+F16+F18+F19</f>
        <v>43164.7</v>
      </c>
    </row>
    <row r="14" spans="1:6" ht="30">
      <c r="A14" s="21" t="s">
        <v>7</v>
      </c>
      <c r="B14" s="22" t="s">
        <v>8</v>
      </c>
      <c r="C14" s="131">
        <v>1860.5</v>
      </c>
      <c r="D14" s="131">
        <v>361.2</v>
      </c>
      <c r="E14" s="131">
        <v>1937.8</v>
      </c>
      <c r="F14" s="131">
        <v>2015.2</v>
      </c>
    </row>
    <row r="15" spans="1:13" ht="45">
      <c r="A15" s="21" t="s">
        <v>12</v>
      </c>
      <c r="B15" s="22" t="s">
        <v>13</v>
      </c>
      <c r="C15" s="131">
        <v>5468.4</v>
      </c>
      <c r="D15" s="131">
        <v>862.7</v>
      </c>
      <c r="E15" s="131">
        <v>5691.1</v>
      </c>
      <c r="F15" s="131">
        <v>5916.4</v>
      </c>
      <c r="J15" s="132"/>
      <c r="K15" s="132"/>
      <c r="L15" s="133"/>
      <c r="M15" s="133"/>
    </row>
    <row r="16" spans="1:13" ht="45">
      <c r="A16" s="21" t="s">
        <v>393</v>
      </c>
      <c r="B16" s="22" t="s">
        <v>18</v>
      </c>
      <c r="C16" s="131">
        <v>29041.1</v>
      </c>
      <c r="D16" s="131">
        <v>5205.3</v>
      </c>
      <c r="E16" s="131">
        <v>31181.6</v>
      </c>
      <c r="F16" s="131">
        <v>32423.1</v>
      </c>
      <c r="J16" s="132"/>
      <c r="K16" s="132"/>
      <c r="L16" s="133"/>
      <c r="M16" s="133"/>
    </row>
    <row r="17" spans="1:13" ht="15">
      <c r="A17" s="21" t="s">
        <v>364</v>
      </c>
      <c r="B17" s="22" t="s">
        <v>360</v>
      </c>
      <c r="C17" s="131">
        <v>10447.3</v>
      </c>
      <c r="D17" s="131">
        <v>0</v>
      </c>
      <c r="E17" s="131">
        <v>0</v>
      </c>
      <c r="F17" s="131">
        <v>0</v>
      </c>
      <c r="J17" s="132"/>
      <c r="K17" s="132"/>
      <c r="L17" s="133"/>
      <c r="M17" s="133"/>
    </row>
    <row r="18" spans="1:13" ht="15">
      <c r="A18" s="21" t="s">
        <v>19</v>
      </c>
      <c r="B18" s="22" t="s">
        <v>20</v>
      </c>
      <c r="C18" s="131">
        <v>0</v>
      </c>
      <c r="D18" s="131">
        <v>0</v>
      </c>
      <c r="E18" s="131">
        <v>2500</v>
      </c>
      <c r="F18" s="131">
        <v>2600</v>
      </c>
      <c r="J18" s="132"/>
      <c r="K18" s="132"/>
      <c r="L18" s="133"/>
      <c r="M18" s="133"/>
    </row>
    <row r="19" spans="1:13" ht="15">
      <c r="A19" s="21" t="s">
        <v>23</v>
      </c>
      <c r="B19" s="22" t="s">
        <v>24</v>
      </c>
      <c r="C19" s="131">
        <f>9.2+200</f>
        <v>209.2</v>
      </c>
      <c r="D19" s="131">
        <v>0</v>
      </c>
      <c r="E19" s="131">
        <f>9.6+200</f>
        <v>209.6</v>
      </c>
      <c r="F19" s="131">
        <f>10+200</f>
        <v>210</v>
      </c>
      <c r="J19" s="132"/>
      <c r="K19" s="132"/>
      <c r="L19" s="133"/>
      <c r="M19" s="133"/>
    </row>
    <row r="20" spans="1:13" ht="28.5">
      <c r="A20" s="14" t="s">
        <v>25</v>
      </c>
      <c r="B20" s="19" t="s">
        <v>26</v>
      </c>
      <c r="C20" s="130">
        <f>C21</f>
        <v>92.5</v>
      </c>
      <c r="D20" s="130">
        <f>D21</f>
        <v>0.3</v>
      </c>
      <c r="E20" s="130">
        <f>E21</f>
        <v>72.5</v>
      </c>
      <c r="F20" s="130">
        <f>F21</f>
        <v>72.5</v>
      </c>
      <c r="J20" s="132"/>
      <c r="K20" s="132"/>
      <c r="L20" s="133"/>
      <c r="M20" s="133"/>
    </row>
    <row r="21" spans="1:13" ht="45">
      <c r="A21" s="21" t="s">
        <v>167</v>
      </c>
      <c r="B21" s="22" t="s">
        <v>168</v>
      </c>
      <c r="C21" s="131">
        <v>92.5</v>
      </c>
      <c r="D21" s="131">
        <v>0.3</v>
      </c>
      <c r="E21" s="131">
        <f>2.5+70</f>
        <v>72.5</v>
      </c>
      <c r="F21" s="131">
        <f>2.5+70</f>
        <v>72.5</v>
      </c>
      <c r="J21" s="132"/>
      <c r="K21" s="132"/>
      <c r="L21" s="133"/>
      <c r="M21" s="133"/>
    </row>
    <row r="22" spans="1:13" ht="15">
      <c r="A22" s="16" t="s">
        <v>27</v>
      </c>
      <c r="B22" s="19" t="s">
        <v>28</v>
      </c>
      <c r="C22" s="130">
        <f>C23+C24</f>
        <v>800</v>
      </c>
      <c r="D22" s="130">
        <f>D23+D24</f>
        <v>0</v>
      </c>
      <c r="E22" s="130">
        <f>E23+E24</f>
        <v>800</v>
      </c>
      <c r="F22" s="130">
        <f>F23+F24</f>
        <v>800</v>
      </c>
      <c r="J22" s="132"/>
      <c r="K22" s="132"/>
      <c r="L22" s="133"/>
      <c r="M22" s="133"/>
    </row>
    <row r="23" spans="1:13" ht="15">
      <c r="A23" s="29" t="s">
        <v>29</v>
      </c>
      <c r="B23" s="22" t="s">
        <v>30</v>
      </c>
      <c r="C23" s="131">
        <v>600</v>
      </c>
      <c r="D23" s="131">
        <v>0</v>
      </c>
      <c r="E23" s="131">
        <v>600</v>
      </c>
      <c r="F23" s="131">
        <v>600</v>
      </c>
      <c r="J23" s="132"/>
      <c r="K23" s="132"/>
      <c r="L23" s="133"/>
      <c r="M23" s="133"/>
    </row>
    <row r="24" spans="1:13" ht="15">
      <c r="A24" s="45" t="s">
        <v>236</v>
      </c>
      <c r="B24" s="46" t="s">
        <v>237</v>
      </c>
      <c r="C24" s="131">
        <v>200</v>
      </c>
      <c r="D24" s="131">
        <v>0</v>
      </c>
      <c r="E24" s="131">
        <v>200</v>
      </c>
      <c r="F24" s="131">
        <v>200</v>
      </c>
      <c r="J24" s="132"/>
      <c r="K24" s="132"/>
      <c r="L24" s="133"/>
      <c r="M24" s="133"/>
    </row>
    <row r="25" spans="1:13" ht="15">
      <c r="A25" s="14" t="s">
        <v>31</v>
      </c>
      <c r="B25" s="19" t="s">
        <v>32</v>
      </c>
      <c r="C25" s="130">
        <f>C26</f>
        <v>108100.1</v>
      </c>
      <c r="D25" s="130">
        <f>D26</f>
        <v>2401.9</v>
      </c>
      <c r="E25" s="130">
        <f>E26</f>
        <v>41491.4</v>
      </c>
      <c r="F25" s="130">
        <f>F26</f>
        <v>41491.4</v>
      </c>
      <c r="J25" s="132"/>
      <c r="K25" s="132"/>
      <c r="L25" s="133"/>
      <c r="M25" s="133"/>
    </row>
    <row r="26" spans="1:13" ht="15">
      <c r="A26" s="21" t="s">
        <v>85</v>
      </c>
      <c r="B26" s="22" t="s">
        <v>33</v>
      </c>
      <c r="C26" s="131">
        <v>108100.1</v>
      </c>
      <c r="D26" s="131">
        <v>2401.9</v>
      </c>
      <c r="E26" s="131">
        <v>41491.4</v>
      </c>
      <c r="F26" s="131">
        <v>41491.4</v>
      </c>
      <c r="J26" s="132"/>
      <c r="K26" s="132"/>
      <c r="L26" s="133"/>
      <c r="M26" s="133"/>
    </row>
    <row r="27" spans="1:13" ht="15">
      <c r="A27" s="59" t="s">
        <v>135</v>
      </c>
      <c r="B27" s="19" t="s">
        <v>136</v>
      </c>
      <c r="C27" s="130">
        <f>C28</f>
        <v>205</v>
      </c>
      <c r="D27" s="130">
        <f>D28</f>
        <v>0</v>
      </c>
      <c r="E27" s="130">
        <f>E28</f>
        <v>135</v>
      </c>
      <c r="F27" s="130">
        <f>F28</f>
        <v>135</v>
      </c>
      <c r="J27" s="132"/>
      <c r="K27" s="132"/>
      <c r="L27" s="133"/>
      <c r="M27" s="133"/>
    </row>
    <row r="28" spans="1:13" ht="15">
      <c r="A28" s="45" t="s">
        <v>138</v>
      </c>
      <c r="B28" s="22" t="s">
        <v>139</v>
      </c>
      <c r="C28" s="131">
        <v>205</v>
      </c>
      <c r="D28" s="131">
        <v>0</v>
      </c>
      <c r="E28" s="131">
        <v>135</v>
      </c>
      <c r="F28" s="131">
        <v>135</v>
      </c>
      <c r="J28" s="132"/>
      <c r="K28" s="132"/>
      <c r="L28" s="133"/>
      <c r="M28" s="133"/>
    </row>
    <row r="29" spans="1:13" ht="15">
      <c r="A29" s="14" t="s">
        <v>34</v>
      </c>
      <c r="B29" s="19" t="s">
        <v>35</v>
      </c>
      <c r="C29" s="130">
        <f>C30+C31</f>
        <v>2487.5</v>
      </c>
      <c r="D29" s="130">
        <f>D30+D31</f>
        <v>0</v>
      </c>
      <c r="E29" s="130">
        <f>E30+E31</f>
        <v>1704.9</v>
      </c>
      <c r="F29" s="130">
        <f>F30+F31</f>
        <v>1704.9</v>
      </c>
      <c r="J29" s="132"/>
      <c r="K29" s="132"/>
      <c r="L29" s="133"/>
      <c r="M29" s="133"/>
    </row>
    <row r="30" spans="1:13" ht="30">
      <c r="A30" s="45" t="s">
        <v>99</v>
      </c>
      <c r="B30" s="22" t="s">
        <v>98</v>
      </c>
      <c r="C30" s="131">
        <v>200</v>
      </c>
      <c r="D30" s="131">
        <v>0</v>
      </c>
      <c r="E30" s="131">
        <v>200</v>
      </c>
      <c r="F30" s="131">
        <v>200</v>
      </c>
      <c r="J30" s="132"/>
      <c r="K30" s="132"/>
      <c r="L30" s="133"/>
      <c r="M30" s="133"/>
    </row>
    <row r="31" spans="1:13" ht="15">
      <c r="A31" s="45" t="s">
        <v>110</v>
      </c>
      <c r="B31" s="22" t="s">
        <v>111</v>
      </c>
      <c r="C31" s="131">
        <v>2287.5</v>
      </c>
      <c r="D31" s="131">
        <v>0</v>
      </c>
      <c r="E31" s="131">
        <f>135+769.9+100+330+170</f>
        <v>1504.9</v>
      </c>
      <c r="F31" s="131">
        <f>135+769.9+100+330+170</f>
        <v>1504.9</v>
      </c>
      <c r="J31" s="132"/>
      <c r="K31" s="132"/>
      <c r="L31" s="133"/>
      <c r="M31" s="133"/>
    </row>
    <row r="32" spans="1:13" ht="15">
      <c r="A32" s="14" t="s">
        <v>36</v>
      </c>
      <c r="B32" s="19" t="s">
        <v>37</v>
      </c>
      <c r="C32" s="130">
        <f>C33</f>
        <v>12751.2</v>
      </c>
      <c r="D32" s="130">
        <f>D33</f>
        <v>1951.5</v>
      </c>
      <c r="E32" s="130">
        <f>E33</f>
        <v>7600</v>
      </c>
      <c r="F32" s="130">
        <f>F33</f>
        <v>7600</v>
      </c>
      <c r="J32" s="132"/>
      <c r="K32" s="132"/>
      <c r="L32" s="133"/>
      <c r="M32" s="133"/>
    </row>
    <row r="33" spans="1:13" ht="15">
      <c r="A33" s="21" t="s">
        <v>38</v>
      </c>
      <c r="B33" s="22" t="s">
        <v>39</v>
      </c>
      <c r="C33" s="131">
        <v>12751.2</v>
      </c>
      <c r="D33" s="131">
        <v>1951.5</v>
      </c>
      <c r="E33" s="131">
        <f>3916.3+3683.7</f>
        <v>7600</v>
      </c>
      <c r="F33" s="131">
        <f>3916.3+3683.7</f>
        <v>7600</v>
      </c>
      <c r="J33" s="132"/>
      <c r="K33" s="132"/>
      <c r="L33" s="133"/>
      <c r="M33" s="133"/>
    </row>
    <row r="34" spans="1:13" ht="15">
      <c r="A34" s="14" t="s">
        <v>40</v>
      </c>
      <c r="B34" s="19" t="s">
        <v>41</v>
      </c>
      <c r="C34" s="130">
        <f>C35+C36+C37</f>
        <v>15889.7</v>
      </c>
      <c r="D34" s="130">
        <f>D35+D36+D37</f>
        <v>3406.7000000000003</v>
      </c>
      <c r="E34" s="130">
        <f>E35+E36+E37</f>
        <v>16555.9</v>
      </c>
      <c r="F34" s="130">
        <f>F35+F36+F37</f>
        <v>17223.199999999997</v>
      </c>
      <c r="J34" s="132"/>
      <c r="K34" s="132"/>
      <c r="L34" s="133"/>
      <c r="M34" s="133"/>
    </row>
    <row r="35" spans="1:13" ht="15">
      <c r="A35" s="21" t="s">
        <v>116</v>
      </c>
      <c r="B35" s="22" t="s">
        <v>117</v>
      </c>
      <c r="C35" s="131">
        <v>310.9</v>
      </c>
      <c r="D35" s="131">
        <v>51.8</v>
      </c>
      <c r="E35" s="131">
        <v>326.2</v>
      </c>
      <c r="F35" s="131">
        <v>342.4</v>
      </c>
      <c r="J35" s="132"/>
      <c r="K35" s="132"/>
      <c r="L35" s="133"/>
      <c r="M35" s="133"/>
    </row>
    <row r="36" spans="1:13" ht="15">
      <c r="A36" s="21" t="s">
        <v>165</v>
      </c>
      <c r="B36" s="22" t="s">
        <v>166</v>
      </c>
      <c r="C36" s="131">
        <v>348.8</v>
      </c>
      <c r="D36" s="131">
        <v>58.1</v>
      </c>
      <c r="E36" s="131">
        <v>366.1</v>
      </c>
      <c r="F36" s="131">
        <v>384.2</v>
      </c>
      <c r="J36" s="132"/>
      <c r="K36" s="132"/>
      <c r="L36" s="133"/>
      <c r="M36" s="133"/>
    </row>
    <row r="37" spans="1:13" ht="15">
      <c r="A37" s="21" t="s">
        <v>42</v>
      </c>
      <c r="B37" s="22" t="s">
        <v>43</v>
      </c>
      <c r="C37" s="131">
        <f>4829.5+10400.5</f>
        <v>15230</v>
      </c>
      <c r="D37" s="131">
        <v>3296.8</v>
      </c>
      <c r="E37" s="131">
        <f>5030.6+10833</f>
        <v>15863.6</v>
      </c>
      <c r="F37" s="131">
        <f>5231.1+11265.5</f>
        <v>16496.6</v>
      </c>
      <c r="J37" s="132"/>
      <c r="K37" s="132"/>
      <c r="L37" s="133"/>
      <c r="M37" s="133"/>
    </row>
    <row r="38" spans="1:13" ht="15">
      <c r="A38" s="14" t="s">
        <v>44</v>
      </c>
      <c r="B38" s="19" t="s">
        <v>45</v>
      </c>
      <c r="C38" s="130">
        <f>C39</f>
        <v>2229.3</v>
      </c>
      <c r="D38" s="130">
        <f>D39</f>
        <v>0</v>
      </c>
      <c r="E38" s="130">
        <f>E39</f>
        <v>2530.6</v>
      </c>
      <c r="F38" s="130">
        <f>F39</f>
        <v>2530.6</v>
      </c>
      <c r="J38" s="132"/>
      <c r="K38" s="132"/>
      <c r="L38" s="133"/>
      <c r="M38" s="133"/>
    </row>
    <row r="39" spans="1:13" ht="18.75" customHeight="1">
      <c r="A39" s="21" t="s">
        <v>46</v>
      </c>
      <c r="B39" s="22" t="s">
        <v>47</v>
      </c>
      <c r="C39" s="131">
        <v>2229.3</v>
      </c>
      <c r="D39" s="131">
        <v>0</v>
      </c>
      <c r="E39" s="131">
        <v>2530.6</v>
      </c>
      <c r="F39" s="131">
        <v>2530.6</v>
      </c>
      <c r="J39" s="132"/>
      <c r="K39" s="132"/>
      <c r="L39" s="133"/>
      <c r="M39" s="133"/>
    </row>
    <row r="40" spans="1:13" ht="15">
      <c r="A40" s="16" t="s">
        <v>48</v>
      </c>
      <c r="B40" s="19" t="s">
        <v>49</v>
      </c>
      <c r="C40" s="130">
        <f>C41</f>
        <v>3059.1</v>
      </c>
      <c r="D40" s="130">
        <f>D41</f>
        <v>697.6</v>
      </c>
      <c r="E40" s="130">
        <f>E41</f>
        <v>2867</v>
      </c>
      <c r="F40" s="130">
        <f>F41</f>
        <v>2867</v>
      </c>
      <c r="J40" s="132"/>
      <c r="K40" s="132"/>
      <c r="L40" s="133"/>
      <c r="M40" s="133"/>
    </row>
    <row r="41" spans="1:13" ht="18.75" customHeight="1">
      <c r="A41" s="21" t="s">
        <v>50</v>
      </c>
      <c r="B41" s="22" t="s">
        <v>51</v>
      </c>
      <c r="C41" s="131">
        <v>3059.1</v>
      </c>
      <c r="D41" s="131">
        <v>697.6</v>
      </c>
      <c r="E41" s="131">
        <v>2867</v>
      </c>
      <c r="F41" s="131">
        <v>2867</v>
      </c>
      <c r="J41" s="132"/>
      <c r="K41" s="132"/>
      <c r="L41" s="133"/>
      <c r="M41" s="133"/>
    </row>
    <row r="42" spans="1:13" ht="22.5" customHeight="1">
      <c r="A42" s="129" t="s">
        <v>424</v>
      </c>
      <c r="B42" s="32"/>
      <c r="C42" s="130">
        <f>C13+C20+C22+C25+C27+C29+C32+C34+C38+C40</f>
        <v>192640.90000000002</v>
      </c>
      <c r="D42" s="174">
        <f>D13+D20+D22+D25+D27+D29+D32+D34+D38+D40</f>
        <v>14887.200000000003</v>
      </c>
      <c r="E42" s="130">
        <f>E13+E20+E22+E25+E27+E29+E32+E34+E38+E40</f>
        <v>115277.4</v>
      </c>
      <c r="F42" s="130">
        <f>F13+F20+F22+F25+F27+F29+F32+F34+F38+F40</f>
        <v>117589.3</v>
      </c>
      <c r="J42" s="132"/>
      <c r="K42" s="132"/>
      <c r="L42" s="133"/>
      <c r="M42" s="133"/>
    </row>
    <row r="43" spans="10:13" ht="15">
      <c r="J43" s="132"/>
      <c r="K43" s="132"/>
      <c r="L43" s="133"/>
      <c r="M43" s="133"/>
    </row>
    <row r="44" spans="10:13" ht="15">
      <c r="J44" s="133"/>
      <c r="K44" s="133"/>
      <c r="L44" s="133"/>
      <c r="M44" s="133"/>
    </row>
    <row r="45" spans="10:13" ht="15">
      <c r="J45" s="133"/>
      <c r="K45" s="133"/>
      <c r="L45" s="133"/>
      <c r="M45" s="133"/>
    </row>
  </sheetData>
  <sheetProtection/>
  <mergeCells count="9">
    <mergeCell ref="A1:F7"/>
    <mergeCell ref="A8:F8"/>
    <mergeCell ref="D11:D12"/>
    <mergeCell ref="C10:F10"/>
    <mergeCell ref="E11:F11"/>
    <mergeCell ref="C11:C12"/>
    <mergeCell ref="B11:B12"/>
    <mergeCell ref="A11:A12"/>
    <mergeCell ref="A9:F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72" r:id="rId1"/>
  <colBreaks count="1" manualBreakCount="1">
    <brk id="6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D10" sqref="D10:G10"/>
    </sheetView>
  </sheetViews>
  <sheetFormatPr defaultColWidth="9.140625" defaultRowHeight="15"/>
  <cols>
    <col min="1" max="1" width="12.421875" style="8" customWidth="1"/>
    <col min="2" max="2" width="28.28125" style="11" customWidth="1"/>
    <col min="3" max="3" width="68.00390625" style="11" customWidth="1"/>
    <col min="4" max="4" width="12.7109375" style="11" customWidth="1"/>
    <col min="5" max="5" width="13.140625" style="173" customWidth="1"/>
    <col min="6" max="6" width="11.421875" style="8" customWidth="1"/>
    <col min="7" max="7" width="10.7109375" style="8" customWidth="1"/>
    <col min="8" max="8" width="11.28125" style="8" customWidth="1"/>
    <col min="9" max="16384" width="9.140625" style="8" customWidth="1"/>
  </cols>
  <sheetData>
    <row r="1" spans="1:7" ht="15">
      <c r="A1" s="188" t="s">
        <v>452</v>
      </c>
      <c r="B1" s="188"/>
      <c r="C1" s="188"/>
      <c r="D1" s="188"/>
      <c r="E1" s="188"/>
      <c r="F1" s="188"/>
      <c r="G1" s="188"/>
    </row>
    <row r="2" spans="1:7" ht="15">
      <c r="A2" s="188"/>
      <c r="B2" s="188"/>
      <c r="C2" s="188"/>
      <c r="D2" s="188"/>
      <c r="E2" s="188"/>
      <c r="F2" s="188"/>
      <c r="G2" s="188"/>
    </row>
    <row r="3" spans="1:7" ht="15">
      <c r="A3" s="188"/>
      <c r="B3" s="188"/>
      <c r="C3" s="188"/>
      <c r="D3" s="188"/>
      <c r="E3" s="188"/>
      <c r="F3" s="188"/>
      <c r="G3" s="188"/>
    </row>
    <row r="4" spans="1:7" ht="15">
      <c r="A4" s="188"/>
      <c r="B4" s="188"/>
      <c r="C4" s="188"/>
      <c r="D4" s="188"/>
      <c r="E4" s="188"/>
      <c r="F4" s="188"/>
      <c r="G4" s="188"/>
    </row>
    <row r="5" spans="1:7" ht="15">
      <c r="A5" s="188"/>
      <c r="B5" s="188"/>
      <c r="C5" s="188"/>
      <c r="D5" s="188"/>
      <c r="E5" s="188"/>
      <c r="F5" s="188"/>
      <c r="G5" s="188"/>
    </row>
    <row r="6" spans="1:7" ht="15">
      <c r="A6" s="188"/>
      <c r="B6" s="188"/>
      <c r="C6" s="188"/>
      <c r="D6" s="188"/>
      <c r="E6" s="188"/>
      <c r="F6" s="188"/>
      <c r="G6" s="188"/>
    </row>
    <row r="7" spans="1:7" ht="45" customHeight="1">
      <c r="A7" s="188"/>
      <c r="B7" s="188"/>
      <c r="C7" s="188"/>
      <c r="D7" s="188"/>
      <c r="E7" s="188"/>
      <c r="F7" s="188"/>
      <c r="G7" s="188"/>
    </row>
    <row r="8" spans="1:7" s="1" customFormat="1" ht="25.5" customHeight="1">
      <c r="A8" s="189" t="s">
        <v>437</v>
      </c>
      <c r="B8" s="189"/>
      <c r="C8" s="189"/>
      <c r="D8" s="189"/>
      <c r="E8" s="189"/>
      <c r="F8" s="189"/>
      <c r="G8" s="189"/>
    </row>
    <row r="9" spans="1:7" s="1" customFormat="1" ht="84.75" customHeight="1">
      <c r="A9" s="192" t="s">
        <v>447</v>
      </c>
      <c r="B9" s="192"/>
      <c r="C9" s="192"/>
      <c r="D9" s="192"/>
      <c r="E9" s="192"/>
      <c r="F9" s="192"/>
      <c r="G9" s="192"/>
    </row>
    <row r="10" spans="1:7" s="1" customFormat="1" ht="17.25" customHeight="1">
      <c r="A10" s="167"/>
      <c r="B10" s="167"/>
      <c r="C10" s="167"/>
      <c r="D10" s="213" t="s">
        <v>333</v>
      </c>
      <c r="E10" s="213"/>
      <c r="F10" s="213"/>
      <c r="G10" s="213"/>
    </row>
    <row r="11" spans="1:8" s="1" customFormat="1" ht="15.75">
      <c r="A11" s="203" t="s">
        <v>106</v>
      </c>
      <c r="B11" s="204"/>
      <c r="C11" s="207" t="s">
        <v>107</v>
      </c>
      <c r="D11" s="211" t="s">
        <v>439</v>
      </c>
      <c r="E11" s="201" t="s">
        <v>438</v>
      </c>
      <c r="F11" s="209" t="s">
        <v>423</v>
      </c>
      <c r="G11" s="210"/>
      <c r="H11" s="120"/>
    </row>
    <row r="12" spans="1:7" s="1" customFormat="1" ht="31.5" customHeight="1">
      <c r="A12" s="205"/>
      <c r="B12" s="206"/>
      <c r="C12" s="208"/>
      <c r="D12" s="212"/>
      <c r="E12" s="202"/>
      <c r="F12" s="121" t="s">
        <v>332</v>
      </c>
      <c r="G12" s="121" t="s">
        <v>354</v>
      </c>
    </row>
    <row r="13" spans="1:7" s="9" customFormat="1" ht="41.25" customHeight="1">
      <c r="A13" s="33" t="s">
        <v>74</v>
      </c>
      <c r="B13" s="34" t="s">
        <v>75</v>
      </c>
      <c r="C13" s="35" t="s">
        <v>422</v>
      </c>
      <c r="D13" s="159">
        <f>D14</f>
        <v>8986</v>
      </c>
      <c r="E13" s="159">
        <f>E14</f>
        <v>-12705.2</v>
      </c>
      <c r="F13" s="159">
        <f>F14</f>
        <v>0</v>
      </c>
      <c r="G13" s="159">
        <f>G14</f>
        <v>2525.3</v>
      </c>
    </row>
    <row r="14" spans="1:7" ht="34.5" customHeight="1">
      <c r="A14" s="33" t="s">
        <v>74</v>
      </c>
      <c r="B14" s="34" t="s">
        <v>76</v>
      </c>
      <c r="C14" s="35" t="s">
        <v>77</v>
      </c>
      <c r="D14" s="36">
        <f>D18-183654.9</f>
        <v>8986</v>
      </c>
      <c r="E14" s="36">
        <f>E18-27592.4</f>
        <v>-12705.2</v>
      </c>
      <c r="F14" s="36">
        <v>0</v>
      </c>
      <c r="G14" s="36">
        <v>2525.3</v>
      </c>
    </row>
    <row r="15" spans="1:7" ht="26.25" customHeight="1">
      <c r="A15" s="37" t="s">
        <v>74</v>
      </c>
      <c r="B15" s="38" t="s">
        <v>78</v>
      </c>
      <c r="C15" s="39" t="s">
        <v>79</v>
      </c>
      <c r="D15" s="36">
        <f>D16</f>
        <v>-183654.9</v>
      </c>
      <c r="E15" s="36">
        <f>E16</f>
        <v>-27592.4</v>
      </c>
      <c r="F15" s="36">
        <f>F16</f>
        <v>-118935.6</v>
      </c>
      <c r="G15" s="36">
        <f>G16</f>
        <v>-120564</v>
      </c>
    </row>
    <row r="16" spans="1:7" ht="47.25">
      <c r="A16" s="37" t="s">
        <v>17</v>
      </c>
      <c r="B16" s="38" t="s">
        <v>80</v>
      </c>
      <c r="C16" s="40" t="s">
        <v>86</v>
      </c>
      <c r="D16" s="36">
        <v>-183654.9</v>
      </c>
      <c r="E16" s="36">
        <v>-27592.4</v>
      </c>
      <c r="F16" s="36">
        <v>-118935.6</v>
      </c>
      <c r="G16" s="36">
        <v>-120564</v>
      </c>
    </row>
    <row r="17" spans="1:7" ht="15.75">
      <c r="A17" s="37" t="s">
        <v>74</v>
      </c>
      <c r="B17" s="38" t="s">
        <v>81</v>
      </c>
      <c r="C17" s="40" t="s">
        <v>82</v>
      </c>
      <c r="D17" s="36">
        <f>D18</f>
        <v>192640.9</v>
      </c>
      <c r="E17" s="36">
        <f>E18</f>
        <v>14887.2</v>
      </c>
      <c r="F17" s="36">
        <f>F18</f>
        <v>118935.6</v>
      </c>
      <c r="G17" s="36">
        <f>G18</f>
        <v>123089.3</v>
      </c>
    </row>
    <row r="18" spans="1:7" ht="47.25">
      <c r="A18" s="37" t="s">
        <v>17</v>
      </c>
      <c r="B18" s="38" t="s">
        <v>83</v>
      </c>
      <c r="C18" s="40" t="s">
        <v>87</v>
      </c>
      <c r="D18" s="36">
        <v>192640.9</v>
      </c>
      <c r="E18" s="36">
        <v>14887.2</v>
      </c>
      <c r="F18" s="36">
        <v>118935.6</v>
      </c>
      <c r="G18" s="36">
        <v>123089.3</v>
      </c>
    </row>
    <row r="19" spans="1:7" ht="31.5">
      <c r="A19" s="168"/>
      <c r="B19" s="141" t="s">
        <v>391</v>
      </c>
      <c r="C19" s="169"/>
      <c r="D19" s="128">
        <f>D13</f>
        <v>8986</v>
      </c>
      <c r="E19" s="128">
        <f>E13</f>
        <v>-12705.2</v>
      </c>
      <c r="F19" s="128">
        <f>F20</f>
        <v>0</v>
      </c>
      <c r="G19" s="128">
        <v>2525.3</v>
      </c>
    </row>
    <row r="20" spans="1:7" ht="15.75">
      <c r="A20" s="170"/>
      <c r="B20" s="171"/>
      <c r="C20" s="171"/>
      <c r="D20" s="172"/>
      <c r="E20" s="172"/>
      <c r="F20" s="170"/>
      <c r="G20" s="170"/>
    </row>
  </sheetData>
  <sheetProtection/>
  <mergeCells count="9">
    <mergeCell ref="A1:G7"/>
    <mergeCell ref="A8:G8"/>
    <mergeCell ref="E11:E12"/>
    <mergeCell ref="A9:G9"/>
    <mergeCell ref="A11:B12"/>
    <mergeCell ref="C11:C12"/>
    <mergeCell ref="F11:G11"/>
    <mergeCell ref="D11:D12"/>
    <mergeCell ref="D10:G10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Урицк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Tanya</cp:lastModifiedBy>
  <cp:lastPrinted>2024-04-18T08:54:02Z</cp:lastPrinted>
  <dcterms:created xsi:type="dcterms:W3CDTF">2012-10-25T12:21:27Z</dcterms:created>
  <dcterms:modified xsi:type="dcterms:W3CDTF">2024-04-18T08:54:10Z</dcterms:modified>
  <cp:category/>
  <cp:version/>
  <cp:contentType/>
  <cp:contentStatus/>
</cp:coreProperties>
</file>